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9900" windowHeight="11760" activeTab="0"/>
  </bookViews>
  <sheets>
    <sheet name="Лист1" sheetId="1" r:id="rId1"/>
  </sheets>
  <definedNames>
    <definedName name="_xlnm._FilterDatabase" localSheetId="0" hidden="1">'Лист1'!$Q$2:$Q$119</definedName>
    <definedName name="_xlnm.Print_Titles" localSheetId="0">'Лист1'!$8:$11</definedName>
    <definedName name="_xlnm.Print_Area" localSheetId="0">'Лист1'!$A$1:$Q$100</definedName>
  </definedNames>
  <calcPr fullCalcOnLoad="1"/>
</workbook>
</file>

<file path=xl/sharedStrings.xml><?xml version="1.0" encoding="utf-8"?>
<sst xmlns="http://schemas.openxmlformats.org/spreadsheetml/2006/main" count="218" uniqueCount="158">
  <si>
    <t>Всього</t>
  </si>
  <si>
    <t>з них</t>
  </si>
  <si>
    <t>Районна рада</t>
  </si>
  <si>
    <t>Управління праці та соціального захисту населення</t>
  </si>
  <si>
    <t>Відділ освіти райдержадміністрації</t>
  </si>
  <si>
    <t>Фінансове управління</t>
  </si>
  <si>
    <t>Районна державна адміністрація</t>
  </si>
  <si>
    <t>Відділ культури райдержадиіністрації</t>
  </si>
  <si>
    <t xml:space="preserve">  Резервний фонд</t>
  </si>
  <si>
    <t>грн.</t>
  </si>
  <si>
    <t>споживання</t>
  </si>
  <si>
    <t>розвитку</t>
  </si>
  <si>
    <t>Разом</t>
  </si>
  <si>
    <t xml:space="preserve"> комунальні послуги та енергоносії</t>
  </si>
  <si>
    <t>бюджет розвитку</t>
  </si>
  <si>
    <t>Додаток  3</t>
  </si>
  <si>
    <t>Загальний фонд</t>
  </si>
  <si>
    <t xml:space="preserve">оплата праці </t>
  </si>
  <si>
    <t>видатки розвитку</t>
  </si>
  <si>
    <t>видатки споживання</t>
  </si>
  <si>
    <t>Спеціальний фонд</t>
  </si>
  <si>
    <t>О111</t>
  </si>
  <si>
    <t>О133</t>
  </si>
  <si>
    <t>О921</t>
  </si>
  <si>
    <t>О960</t>
  </si>
  <si>
    <t>О990</t>
  </si>
  <si>
    <t>О810</t>
  </si>
  <si>
    <t>О910</t>
  </si>
  <si>
    <t>О824</t>
  </si>
  <si>
    <t>О828</t>
  </si>
  <si>
    <t>О829</t>
  </si>
  <si>
    <t>О180</t>
  </si>
  <si>
    <t>О731</t>
  </si>
  <si>
    <t>О763</t>
  </si>
  <si>
    <t>О411</t>
  </si>
  <si>
    <t>О320</t>
  </si>
  <si>
    <t>Код ТПКВКМБ/ТКВКБМС</t>
  </si>
  <si>
    <t>КФК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</si>
  <si>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</si>
  <si>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</si>
  <si>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Багатопрофільна стаціонарна медична допомога населенню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</si>
  <si>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</si>
  <si>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</si>
  <si>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О335033</t>
  </si>
  <si>
    <t>Сприяння розвитку  малого та середнього підприємництва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</si>
  <si>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</si>
  <si>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</si>
  <si>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Пільгове медичне обслуговування осіб, які постраждали внаслідок Чорнобильської катастрофи</t>
  </si>
  <si>
    <t>Надання допомоги у зв"язку з вагітністю та пологами</t>
  </si>
  <si>
    <t>Надання допомоги при народження дитини</t>
  </si>
  <si>
    <t>Надання допомоги на дітей, над якими встановлено опіку чи піклуванням</t>
  </si>
  <si>
    <t>Надання допомоги на дітей одиноким матерям</t>
  </si>
  <si>
    <t>Надання допомог при усиновленні дитини</t>
  </si>
  <si>
    <t>Надання державної соціальної допомоги малозабезпеченим сім"ям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</si>
  <si>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</si>
  <si>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</si>
  <si>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державної соціальної допомоги інвалідам з дитинства та дітям-інвалідам</t>
  </si>
  <si>
    <t>за рахунок коштів, що передаються із заг. фонду до бюджету розвитку (спец. фонду)</t>
  </si>
  <si>
    <t>"Про районний бюджет на 2018 рік"</t>
  </si>
  <si>
    <t>О150</t>
  </si>
  <si>
    <t>О110150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</si>
  <si>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</si>
  <si>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</si>
  <si>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О110180</t>
  </si>
  <si>
    <t>О100</t>
  </si>
  <si>
    <t>Державне управління</t>
  </si>
  <si>
    <t>О725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</si>
  <si>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</si>
  <si>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</si>
  <si>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Інші програми, заклади та заходи у сфері охорони здоров"я</t>
  </si>
  <si>
    <t>Охорона здоров"я</t>
  </si>
  <si>
    <t>Утримання та забезпечення діяльності центрів соціальних служб для сім"ї, дітей та молоді</t>
  </si>
  <si>
    <t>Здійснення заходів та реалізація проектів на виконання Державної цільової соціальної програми "Молодь України"</t>
  </si>
  <si>
    <t>Соціальний захист та соціальне забезпечення</t>
  </si>
  <si>
    <t>Фізична культура і спорт</t>
  </si>
  <si>
    <t>Інші послуги, пов"язані з економічною діяльність</t>
  </si>
  <si>
    <t>Заходи запобігання та ліквідації надзвичайних ситуацій та наслідків стихійного лиха</t>
  </si>
  <si>
    <t xml:space="preserve">Витрати, пов"язані з наданням та обслуговуванням пільгових довгострокових кркдитів, наданих громадянам на будівництво /реконструкцію/ та придбання житла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</si>
  <si>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</si>
  <si>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</si>
  <si>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Освіта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</si>
  <si>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</si>
  <si>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</si>
  <si>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Інші заклади та заходи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</si>
  <si>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</si>
  <si>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</si>
  <si>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</si>
  <si>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</si>
  <si>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та будинків культури, клубів, центрів дозвілля та інших клубних закладів</t>
  </si>
  <si>
    <t>Надання спеціалізованної освіти школами естетичного виховання (музичними, художніми, хореографічними, театральними, хоровими, мистецькими)</t>
  </si>
  <si>
    <t>Культура і мистецтво</t>
  </si>
  <si>
    <t>Інші субвенції з місцевого бюджету</t>
  </si>
  <si>
    <t>О610</t>
  </si>
  <si>
    <t>Компенсаційні виплати за пільговий проїзд окремих категорій громадян на залізничному транспорті</t>
  </si>
  <si>
    <t>Надання пільг окремим категоріям громадян з оплати послуг зв"язку</t>
  </si>
  <si>
    <t>О212010</t>
  </si>
  <si>
    <t>О212111</t>
  </si>
  <si>
    <t>О213121</t>
  </si>
  <si>
    <t>О213131</t>
  </si>
  <si>
    <t>О215011</t>
  </si>
  <si>
    <t>О215012</t>
  </si>
  <si>
    <t>О217610</t>
  </si>
  <si>
    <t>О218110</t>
  </si>
  <si>
    <t>О210180</t>
  </si>
  <si>
    <t>О216084</t>
  </si>
  <si>
    <t>О611020</t>
  </si>
  <si>
    <t>О611090</t>
  </si>
  <si>
    <t>О611150</t>
  </si>
  <si>
    <t>О811060</t>
  </si>
  <si>
    <t>О813011</t>
  </si>
  <si>
    <t>О813012</t>
  </si>
  <si>
    <t>О813021</t>
  </si>
  <si>
    <t>О813022</t>
  </si>
  <si>
    <t>О813032</t>
  </si>
  <si>
    <t>О813035</t>
  </si>
  <si>
    <t>О813041</t>
  </si>
  <si>
    <t>О813042</t>
  </si>
  <si>
    <t>О813043</t>
  </si>
  <si>
    <t>О813044</t>
  </si>
  <si>
    <t>О813045</t>
  </si>
  <si>
    <t>О813046</t>
  </si>
  <si>
    <t>О813047</t>
  </si>
  <si>
    <t>О813050</t>
  </si>
  <si>
    <t>О813080</t>
  </si>
  <si>
    <t>О813090</t>
  </si>
  <si>
    <t>О813104</t>
  </si>
  <si>
    <t>Розподіл видатків районного бюджету на 2018 рік</t>
  </si>
  <si>
    <t>О212114</t>
  </si>
  <si>
    <t>О212152</t>
  </si>
  <si>
    <t>Інша діяльність у сфері державного управління (програма АІС)</t>
  </si>
  <si>
    <t>Інша діяльність у сфері державного управління (програма мобілізації)</t>
  </si>
  <si>
    <t>Інша діяльність у сфері державного управління (програма інших заходів РДА)</t>
  </si>
  <si>
    <t>О611161</t>
  </si>
  <si>
    <t>Інші програми, заклади та заходи у сфері освіти (ЦБ)</t>
  </si>
  <si>
    <t>Інші програми, заклади та заходи у сфері освіти (ГГО)</t>
  </si>
  <si>
    <t>Інші програми, заклади та заходи у сфері освіти (МНВК)</t>
  </si>
  <si>
    <t>Інші програми, заклади та заходи у сфері освіти (допомога дітям-сиротам після 18 років)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</si>
  <si>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прийоиних сім"ях, сім"ях патронатного вихователя</t>
  </si>
  <si>
    <t>Надання тимчасової державної допомоги дітям</t>
  </si>
  <si>
    <t>О813081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</si>
  <si>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 інвалідністю 1 чи 2 групи внаслідок психічного розладу, компенсаційної виплати непрацюючій працездатній особі, яка доглядає за особою з інвалідністю 1 групи, а також за особою, яка досягла 80-річного віку</t>
  </si>
  <si>
    <t>Витрати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</si>
  <si>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інвалідність, хворим, які не здатні до самообслуговування і потребують сторонньої допомоги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</si>
  <si>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</si>
  <si>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О813160</t>
  </si>
  <si>
    <t>О813180</t>
  </si>
  <si>
    <t>О813192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</si>
  <si>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</si>
  <si>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О813242</t>
  </si>
  <si>
    <t>Інші заклади та заходи (діаліз)</t>
  </si>
  <si>
    <t>Інші заклади та заходи (мат.допомога)</t>
  </si>
  <si>
    <t>Соціальний захист ветеранів війни і праці</t>
  </si>
  <si>
    <t>Інші заходи  в галузі культури і мистецтва</t>
  </si>
  <si>
    <t>Забезпечення діяльності інших закладів в галузі культури і мистецтва</t>
  </si>
  <si>
    <t xml:space="preserve">Інші  дотації з місцевого бюджету </t>
  </si>
  <si>
    <t>Інші субвенції з місцевого бюджету (Стац.відділення)</t>
  </si>
  <si>
    <t>Інші субвенції з місцевого бюджету (ДЮСШ освіти))</t>
  </si>
  <si>
    <t>до рішення районної ради від 22.12.2017  № 324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</si>
</sst>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0" fillId="33" borderId="0" xfId="0" applyNumberFormat="1" applyFont="1" applyFill="1" applyAlignment="1">
      <alignment horizontal="right" vertical="justify"/>
    </xf>
    <xf numFmtId="1" fontId="7" fillId="33" borderId="0" xfId="0" applyNumberFormat="1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left" wrapText="1"/>
    </xf>
    <xf numFmtId="1" fontId="5" fillId="33" borderId="0" xfId="0" applyNumberFormat="1" applyFont="1" applyFill="1" applyAlignment="1">
      <alignment horizontal="right" vertical="justify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wrapText="1"/>
    </xf>
    <xf numFmtId="1" fontId="5" fillId="33" borderId="0" xfId="0" applyNumberFormat="1" applyFont="1" applyFill="1" applyBorder="1" applyAlignment="1">
      <alignment horizontal="right" vertical="justify"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justify"/>
    </xf>
    <xf numFmtId="3" fontId="6" fillId="0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34" borderId="13" xfId="0" applyFont="1" applyFill="1" applyBorder="1" applyAlignment="1">
      <alignment horizontal="center" wrapText="1"/>
    </xf>
    <xf numFmtId="3" fontId="6" fillId="34" borderId="13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34" borderId="0" xfId="0" applyFont="1" applyFill="1" applyAlignment="1">
      <alignment/>
    </xf>
    <xf numFmtId="3" fontId="6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1" fontId="6" fillId="34" borderId="17" xfId="0" applyNumberFormat="1" applyFont="1" applyFill="1" applyBorder="1" applyAlignment="1">
      <alignment horizontal="center" vertical="justify"/>
    </xf>
    <xf numFmtId="0" fontId="6" fillId="34" borderId="17" xfId="0" applyFont="1" applyFill="1" applyBorder="1" applyAlignment="1">
      <alignment horizontal="center" wrapText="1"/>
    </xf>
    <xf numFmtId="3" fontId="6" fillId="34" borderId="17" xfId="0" applyNumberFormat="1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 vertical="justify"/>
    </xf>
    <xf numFmtId="1" fontId="6" fillId="0" borderId="20" xfId="0" applyNumberFormat="1" applyFont="1" applyFill="1" applyBorder="1" applyAlignment="1">
      <alignment horizontal="center" vertical="justify"/>
    </xf>
    <xf numFmtId="0" fontId="6" fillId="0" borderId="20" xfId="0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 vertical="justify"/>
    </xf>
    <xf numFmtId="3" fontId="6" fillId="0" borderId="1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vertical="justify"/>
    </xf>
    <xf numFmtId="1" fontId="5" fillId="0" borderId="22" xfId="0" applyNumberFormat="1" applyFont="1" applyFill="1" applyBorder="1" applyAlignment="1">
      <alignment horizontal="center" vertical="justify"/>
    </xf>
    <xf numFmtId="0" fontId="5" fillId="0" borderId="22" xfId="0" applyFont="1" applyFill="1" applyBorder="1" applyAlignment="1">
      <alignment horizontal="center" wrapText="1"/>
    </xf>
    <xf numFmtId="3" fontId="5" fillId="0" borderId="22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1" fontId="6" fillId="34" borderId="24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 wrapText="1"/>
    </xf>
    <xf numFmtId="1" fontId="6" fillId="33" borderId="19" xfId="0" applyNumberFormat="1" applyFont="1" applyFill="1" applyBorder="1" applyAlignment="1">
      <alignment horizontal="center" vertical="justify"/>
    </xf>
    <xf numFmtId="1" fontId="6" fillId="33" borderId="20" xfId="0" applyNumberFormat="1" applyFont="1" applyFill="1" applyBorder="1" applyAlignment="1">
      <alignment horizontal="center" vertical="justify"/>
    </xf>
    <xf numFmtId="3" fontId="5" fillId="33" borderId="22" xfId="0" applyNumberFormat="1" applyFont="1" applyFill="1" applyBorder="1" applyAlignment="1">
      <alignment horizontal="center"/>
    </xf>
    <xf numFmtId="1" fontId="6" fillId="34" borderId="24" xfId="0" applyNumberFormat="1" applyFont="1" applyFill="1" applyBorder="1" applyAlignment="1">
      <alignment vertical="justify"/>
    </xf>
    <xf numFmtId="1" fontId="6" fillId="34" borderId="17" xfId="0" applyNumberFormat="1" applyFont="1" applyFill="1" applyBorder="1" applyAlignment="1">
      <alignment vertical="justify"/>
    </xf>
    <xf numFmtId="0" fontId="6" fillId="34" borderId="17" xfId="0" applyFont="1" applyFill="1" applyBorder="1" applyAlignment="1">
      <alignment wrapText="1"/>
    </xf>
    <xf numFmtId="3" fontId="6" fillId="34" borderId="17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 vertical="justify"/>
    </xf>
    <xf numFmtId="1" fontId="6" fillId="33" borderId="20" xfId="0" applyNumberFormat="1" applyFont="1" applyFill="1" applyBorder="1" applyAlignment="1">
      <alignment vertical="justify"/>
    </xf>
    <xf numFmtId="0" fontId="6" fillId="0" borderId="20" xfId="0" applyFont="1" applyFill="1" applyBorder="1" applyAlignment="1">
      <alignment wrapText="1"/>
    </xf>
    <xf numFmtId="3" fontId="6" fillId="0" borderId="2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6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3" fontId="5" fillId="0" borderId="22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 wrapText="1"/>
    </xf>
    <xf numFmtId="3" fontId="5" fillId="0" borderId="23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horizontal="center" vertical="justify"/>
    </xf>
    <xf numFmtId="1" fontId="5" fillId="0" borderId="20" xfId="0" applyNumberFormat="1" applyFont="1" applyFill="1" applyBorder="1" applyAlignment="1">
      <alignment horizontal="center" vertical="justify"/>
    </xf>
    <xf numFmtId="0" fontId="5" fillId="0" borderId="20" xfId="0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center"/>
    </xf>
    <xf numFmtId="3" fontId="6" fillId="0" borderId="22" xfId="0" applyNumberFormat="1" applyFont="1" applyBorder="1" applyAlignment="1">
      <alignment horizontal="center" wrapText="1"/>
    </xf>
    <xf numFmtId="1" fontId="5" fillId="34" borderId="25" xfId="0" applyNumberFormat="1" applyFont="1" applyFill="1" applyBorder="1" applyAlignment="1">
      <alignment horizontal="center" vertical="justify"/>
    </xf>
    <xf numFmtId="1" fontId="5" fillId="34" borderId="13" xfId="0" applyNumberFormat="1" applyFont="1" applyFill="1" applyBorder="1" applyAlignment="1">
      <alignment horizontal="center" vertical="justify"/>
    </xf>
    <xf numFmtId="0" fontId="6" fillId="0" borderId="10" xfId="0" applyFont="1" applyBorder="1" applyAlignment="1">
      <alignment horizontal="center" vertical="distributed" wrapText="1"/>
    </xf>
    <xf numFmtId="0" fontId="5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 vertical="distributed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33" borderId="2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9"/>
  <sheetViews>
    <sheetView tabSelected="1" zoomScale="90" zoomScaleNormal="90" zoomScaleSheetLayoutView="50" zoomScalePageLayoutView="0" workbookViewId="0" topLeftCell="A106">
      <pane ySplit="3465" topLeftCell="A94" activePane="bottomLeft" state="split"/>
      <selection pane="topLeft" activeCell="D8" sqref="D1:D16384"/>
      <selection pane="bottomLeft" activeCell="M11" sqref="M11"/>
    </sheetView>
  </sheetViews>
  <sheetFormatPr defaultColWidth="9.00390625" defaultRowHeight="12.75"/>
  <cols>
    <col min="1" max="1" width="8.375" style="6" customWidth="1"/>
    <col min="2" max="2" width="6.00390625" style="6" customWidth="1"/>
    <col min="3" max="3" width="6.125" style="14" customWidth="1"/>
    <col min="4" max="4" width="40.375" style="15" customWidth="1"/>
    <col min="5" max="5" width="11.25390625" style="6" customWidth="1"/>
    <col min="6" max="6" width="12.00390625" style="6" customWidth="1"/>
    <col min="7" max="7" width="10.875" style="16" customWidth="1"/>
    <col min="8" max="8" width="10.875" style="6" customWidth="1"/>
    <col min="9" max="9" width="3.875" style="6" customWidth="1"/>
    <col min="10" max="10" width="9.375" style="6" customWidth="1"/>
    <col min="11" max="11" width="9.00390625" style="6" customWidth="1"/>
    <col min="12" max="12" width="8.125" style="6" customWidth="1"/>
    <col min="13" max="13" width="6.125" style="6" customWidth="1"/>
    <col min="14" max="14" width="8.375" style="6" customWidth="1"/>
    <col min="15" max="15" width="7.125" style="6" customWidth="1"/>
    <col min="16" max="16" width="12.375" style="6" bestFit="1" customWidth="1"/>
    <col min="17" max="17" width="11.75390625" style="28" customWidth="1"/>
    <col min="18" max="16384" width="9.125" style="6" customWidth="1"/>
  </cols>
  <sheetData>
    <row r="2" spans="8:17" ht="15.75">
      <c r="H2" s="17"/>
      <c r="I2" s="17"/>
      <c r="J2" s="17"/>
      <c r="K2" s="17"/>
      <c r="L2" s="17"/>
      <c r="M2" s="17"/>
      <c r="N2" s="156" t="s">
        <v>15</v>
      </c>
      <c r="O2" s="156"/>
      <c r="P2" s="156"/>
      <c r="Q2" s="156"/>
    </row>
    <row r="3" spans="8:17" ht="15.75">
      <c r="H3" s="17"/>
      <c r="I3" s="17"/>
      <c r="J3" s="17"/>
      <c r="K3" s="17"/>
      <c r="L3" s="17"/>
      <c r="M3" s="158" t="s">
        <v>157</v>
      </c>
      <c r="N3" s="158"/>
      <c r="O3" s="158"/>
      <c r="P3" s="158"/>
      <c r="Q3" s="158"/>
    </row>
    <row r="4" spans="8:17" ht="15.75" customHeight="1">
      <c r="H4" s="17"/>
      <c r="I4" s="17"/>
      <c r="J4" s="17"/>
      <c r="K4" s="17"/>
      <c r="L4" s="17"/>
      <c r="M4" s="17"/>
      <c r="N4" s="156" t="s">
        <v>58</v>
      </c>
      <c r="O4" s="156"/>
      <c r="P4" s="156"/>
      <c r="Q4" s="156"/>
    </row>
    <row r="5" spans="3:17" s="1" customFormat="1" ht="15">
      <c r="C5" s="11"/>
      <c r="D5" s="3"/>
      <c r="G5" s="2"/>
      <c r="H5" s="4"/>
      <c r="I5" s="4"/>
      <c r="J5" s="5"/>
      <c r="K5" s="5"/>
      <c r="L5" s="5"/>
      <c r="M5" s="5"/>
      <c r="N5" s="6"/>
      <c r="O5" s="6"/>
      <c r="P5" s="6"/>
      <c r="Q5" s="28"/>
    </row>
    <row r="6" spans="1:21" s="10" customFormat="1" ht="19.5" customHeight="1">
      <c r="A6" s="157" t="s">
        <v>126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9"/>
      <c r="S6" s="9"/>
      <c r="T6" s="9"/>
      <c r="U6" s="9"/>
    </row>
    <row r="7" spans="4:21" ht="13.5" thickBot="1"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Q7" s="29" t="s">
        <v>9</v>
      </c>
      <c r="R7" s="18"/>
      <c r="S7" s="18"/>
      <c r="T7" s="18"/>
      <c r="U7" s="18"/>
    </row>
    <row r="8" spans="1:21" ht="18.75" customHeight="1">
      <c r="A8" s="145" t="s">
        <v>38</v>
      </c>
      <c r="B8" s="145" t="s">
        <v>36</v>
      </c>
      <c r="C8" s="159" t="s">
        <v>37</v>
      </c>
      <c r="D8" s="145" t="s">
        <v>39</v>
      </c>
      <c r="E8" s="162" t="s">
        <v>16</v>
      </c>
      <c r="F8" s="162"/>
      <c r="G8" s="162"/>
      <c r="H8" s="162"/>
      <c r="I8" s="162"/>
      <c r="J8" s="162" t="s">
        <v>20</v>
      </c>
      <c r="K8" s="162"/>
      <c r="L8" s="162"/>
      <c r="M8" s="162"/>
      <c r="N8" s="162"/>
      <c r="O8" s="162"/>
      <c r="P8" s="162"/>
      <c r="Q8" s="153" t="s">
        <v>12</v>
      </c>
      <c r="R8" s="18"/>
      <c r="S8" s="18"/>
      <c r="T8" s="18"/>
      <c r="U8" s="18"/>
    </row>
    <row r="9" spans="1:17" ht="7.5" customHeight="1">
      <c r="A9" s="146"/>
      <c r="B9" s="146"/>
      <c r="C9" s="160"/>
      <c r="D9" s="146"/>
      <c r="E9" s="149" t="s">
        <v>0</v>
      </c>
      <c r="F9" s="149" t="s">
        <v>19</v>
      </c>
      <c r="G9" s="148" t="s">
        <v>1</v>
      </c>
      <c r="H9" s="148"/>
      <c r="I9" s="149" t="s">
        <v>18</v>
      </c>
      <c r="J9" s="149" t="s">
        <v>0</v>
      </c>
      <c r="K9" s="149" t="s">
        <v>10</v>
      </c>
      <c r="L9" s="148" t="s">
        <v>1</v>
      </c>
      <c r="M9" s="148"/>
      <c r="N9" s="149" t="s">
        <v>11</v>
      </c>
      <c r="O9" s="148" t="s">
        <v>1</v>
      </c>
      <c r="P9" s="148"/>
      <c r="Q9" s="154"/>
    </row>
    <row r="10" spans="1:17" ht="12.75" customHeight="1">
      <c r="A10" s="146"/>
      <c r="B10" s="146"/>
      <c r="C10" s="160"/>
      <c r="D10" s="146"/>
      <c r="E10" s="149"/>
      <c r="F10" s="149"/>
      <c r="G10" s="148"/>
      <c r="H10" s="148"/>
      <c r="I10" s="149"/>
      <c r="J10" s="149"/>
      <c r="K10" s="149"/>
      <c r="L10" s="148"/>
      <c r="M10" s="148"/>
      <c r="N10" s="149"/>
      <c r="O10" s="149" t="s">
        <v>14</v>
      </c>
      <c r="P10" s="56" t="s">
        <v>1</v>
      </c>
      <c r="Q10" s="154"/>
    </row>
    <row r="11" spans="1:17" ht="126.75" customHeight="1" thickBot="1">
      <c r="A11" s="147"/>
      <c r="B11" s="147"/>
      <c r="C11" s="161"/>
      <c r="D11" s="147"/>
      <c r="E11" s="150"/>
      <c r="F11" s="150"/>
      <c r="G11" s="58" t="s">
        <v>17</v>
      </c>
      <c r="H11" s="57" t="s">
        <v>13</v>
      </c>
      <c r="I11" s="150"/>
      <c r="J11" s="150"/>
      <c r="K11" s="150"/>
      <c r="L11" s="57" t="s">
        <v>17</v>
      </c>
      <c r="M11" s="57" t="s">
        <v>13</v>
      </c>
      <c r="N11" s="150"/>
      <c r="O11" s="150"/>
      <c r="P11" s="57" t="s">
        <v>57</v>
      </c>
      <c r="Q11" s="155"/>
    </row>
    <row r="12" spans="1:17" s="19" customFormat="1" ht="13.5" thickBot="1">
      <c r="A12" s="74"/>
      <c r="B12" s="74"/>
      <c r="C12" s="74"/>
      <c r="D12" s="75" t="s">
        <v>2</v>
      </c>
      <c r="E12" s="76">
        <f>E13</f>
        <v>3348556</v>
      </c>
      <c r="F12" s="76">
        <f>F13</f>
        <v>3348556</v>
      </c>
      <c r="G12" s="76">
        <f aca="true" t="shared" si="0" ref="G12:P12">G13</f>
        <v>1276300</v>
      </c>
      <c r="H12" s="76">
        <f t="shared" si="0"/>
        <v>185500</v>
      </c>
      <c r="I12" s="76">
        <f t="shared" si="0"/>
        <v>0</v>
      </c>
      <c r="J12" s="76">
        <f t="shared" si="0"/>
        <v>26000</v>
      </c>
      <c r="K12" s="76">
        <f t="shared" si="0"/>
        <v>0</v>
      </c>
      <c r="L12" s="76">
        <f t="shared" si="0"/>
        <v>0</v>
      </c>
      <c r="M12" s="76">
        <f t="shared" si="0"/>
        <v>0</v>
      </c>
      <c r="N12" s="76">
        <f t="shared" si="0"/>
        <v>26000</v>
      </c>
      <c r="O12" s="76">
        <f t="shared" si="0"/>
        <v>26000</v>
      </c>
      <c r="P12" s="76">
        <f t="shared" si="0"/>
        <v>26000</v>
      </c>
      <c r="Q12" s="77">
        <f aca="true" t="shared" si="1" ref="Q12:Q43">E12+J12</f>
        <v>3374556</v>
      </c>
    </row>
    <row r="13" spans="1:17" s="19" customFormat="1" ht="12.75">
      <c r="A13" s="78"/>
      <c r="B13" s="79" t="s">
        <v>64</v>
      </c>
      <c r="C13" s="79"/>
      <c r="D13" s="80" t="s">
        <v>65</v>
      </c>
      <c r="E13" s="81">
        <f>F13+I13</f>
        <v>3348556</v>
      </c>
      <c r="F13" s="81">
        <f>F14+F16+F17+F18+F19+F20</f>
        <v>3348556</v>
      </c>
      <c r="G13" s="81">
        <f>G14</f>
        <v>1276300</v>
      </c>
      <c r="H13" s="81">
        <f>H14</f>
        <v>185500</v>
      </c>
      <c r="I13" s="81">
        <f>I14</f>
        <v>0</v>
      </c>
      <c r="J13" s="81">
        <f>K13+N13</f>
        <v>26000</v>
      </c>
      <c r="K13" s="81">
        <f aca="true" t="shared" si="2" ref="K13:P13">K14</f>
        <v>0</v>
      </c>
      <c r="L13" s="81">
        <f t="shared" si="2"/>
        <v>0</v>
      </c>
      <c r="M13" s="81">
        <f t="shared" si="2"/>
        <v>0</v>
      </c>
      <c r="N13" s="81">
        <f t="shared" si="2"/>
        <v>26000</v>
      </c>
      <c r="O13" s="81">
        <f t="shared" si="2"/>
        <v>26000</v>
      </c>
      <c r="P13" s="81">
        <f t="shared" si="2"/>
        <v>26000</v>
      </c>
      <c r="Q13" s="69">
        <f t="shared" si="1"/>
        <v>3374556</v>
      </c>
    </row>
    <row r="14" spans="1:17" ht="66" customHeight="1">
      <c r="A14" s="70" t="s">
        <v>60</v>
      </c>
      <c r="B14" s="33" t="s">
        <v>59</v>
      </c>
      <c r="C14" s="33" t="s">
        <v>21</v>
      </c>
      <c r="D14" s="34" t="s">
        <v>61</v>
      </c>
      <c r="E14" s="35">
        <f>F14+I14</f>
        <v>1978556</v>
      </c>
      <c r="F14" s="35">
        <v>1978556</v>
      </c>
      <c r="G14" s="35">
        <v>1276300</v>
      </c>
      <c r="H14" s="35">
        <v>185500</v>
      </c>
      <c r="I14" s="35"/>
      <c r="J14" s="35">
        <f>K14+N14</f>
        <v>26000</v>
      </c>
      <c r="K14" s="35"/>
      <c r="L14" s="35"/>
      <c r="M14" s="35"/>
      <c r="N14" s="35">
        <v>26000</v>
      </c>
      <c r="O14" s="35">
        <v>26000</v>
      </c>
      <c r="P14" s="35">
        <v>26000</v>
      </c>
      <c r="Q14" s="41">
        <f t="shared" si="1"/>
        <v>2004556</v>
      </c>
    </row>
    <row r="15" spans="1:17" s="19" customFormat="1" ht="25.5">
      <c r="A15" s="82"/>
      <c r="B15" s="36" t="s">
        <v>31</v>
      </c>
      <c r="C15" s="36"/>
      <c r="D15" s="65" t="s">
        <v>62</v>
      </c>
      <c r="E15" s="37">
        <f>E16+E17+E18+E19+E20</f>
        <v>1370000</v>
      </c>
      <c r="F15" s="37">
        <f aca="true" t="shared" si="3" ref="F15:Q15">F16+F17+F18+F19+F20</f>
        <v>1370000</v>
      </c>
      <c r="G15" s="37">
        <f t="shared" si="3"/>
        <v>0</v>
      </c>
      <c r="H15" s="37">
        <f t="shared" si="3"/>
        <v>0</v>
      </c>
      <c r="I15" s="37">
        <f t="shared" si="3"/>
        <v>0</v>
      </c>
      <c r="J15" s="37">
        <f t="shared" si="3"/>
        <v>0</v>
      </c>
      <c r="K15" s="37">
        <f t="shared" si="3"/>
        <v>0</v>
      </c>
      <c r="L15" s="37">
        <f t="shared" si="3"/>
        <v>0</v>
      </c>
      <c r="M15" s="37">
        <f t="shared" si="3"/>
        <v>0</v>
      </c>
      <c r="N15" s="37">
        <f t="shared" si="3"/>
        <v>0</v>
      </c>
      <c r="O15" s="37">
        <f t="shared" si="3"/>
        <v>0</v>
      </c>
      <c r="P15" s="37">
        <f t="shared" si="3"/>
        <v>0</v>
      </c>
      <c r="Q15" s="83">
        <f t="shared" si="3"/>
        <v>1370000</v>
      </c>
    </row>
    <row r="16" spans="1:17" ht="12.75">
      <c r="A16" s="70" t="s">
        <v>63</v>
      </c>
      <c r="B16" s="33" t="s">
        <v>31</v>
      </c>
      <c r="C16" s="33" t="s">
        <v>22</v>
      </c>
      <c r="D16" s="34" t="s">
        <v>62</v>
      </c>
      <c r="E16" s="35">
        <f>F16+I16</f>
        <v>195000</v>
      </c>
      <c r="F16" s="35">
        <v>195000</v>
      </c>
      <c r="G16" s="35"/>
      <c r="H16" s="35"/>
      <c r="I16" s="35"/>
      <c r="J16" s="35">
        <f>K16+N16</f>
        <v>0</v>
      </c>
      <c r="K16" s="35"/>
      <c r="L16" s="35"/>
      <c r="M16" s="35"/>
      <c r="N16" s="35"/>
      <c r="O16" s="35"/>
      <c r="P16" s="35"/>
      <c r="Q16" s="41">
        <f t="shared" si="1"/>
        <v>195000</v>
      </c>
    </row>
    <row r="17" spans="1:17" ht="12.75">
      <c r="A17" s="70" t="s">
        <v>63</v>
      </c>
      <c r="B17" s="33" t="s">
        <v>31</v>
      </c>
      <c r="C17" s="33" t="s">
        <v>22</v>
      </c>
      <c r="D17" s="34" t="s">
        <v>62</v>
      </c>
      <c r="E17" s="35">
        <f>F17+I17</f>
        <v>350000</v>
      </c>
      <c r="F17" s="35">
        <v>350000</v>
      </c>
      <c r="G17" s="35"/>
      <c r="H17" s="35"/>
      <c r="I17" s="35"/>
      <c r="J17" s="35">
        <f>K17+N17</f>
        <v>0</v>
      </c>
      <c r="K17" s="35"/>
      <c r="L17" s="35"/>
      <c r="M17" s="35"/>
      <c r="N17" s="35"/>
      <c r="O17" s="35"/>
      <c r="P17" s="35"/>
      <c r="Q17" s="41">
        <f t="shared" si="1"/>
        <v>350000</v>
      </c>
    </row>
    <row r="18" spans="1:17" ht="12.75">
      <c r="A18" s="70" t="s">
        <v>63</v>
      </c>
      <c r="B18" s="33" t="s">
        <v>31</v>
      </c>
      <c r="C18" s="33" t="s">
        <v>22</v>
      </c>
      <c r="D18" s="34" t="s">
        <v>62</v>
      </c>
      <c r="E18" s="35">
        <f>F18+I18</f>
        <v>10000</v>
      </c>
      <c r="F18" s="35">
        <v>10000</v>
      </c>
      <c r="G18" s="35"/>
      <c r="H18" s="35"/>
      <c r="I18" s="35"/>
      <c r="J18" s="35">
        <f>K18+N18</f>
        <v>0</v>
      </c>
      <c r="K18" s="35"/>
      <c r="L18" s="35"/>
      <c r="M18" s="35"/>
      <c r="N18" s="35"/>
      <c r="O18" s="35"/>
      <c r="P18" s="35"/>
      <c r="Q18" s="41">
        <f t="shared" si="1"/>
        <v>10000</v>
      </c>
    </row>
    <row r="19" spans="1:17" ht="12.75">
      <c r="A19" s="70" t="s">
        <v>63</v>
      </c>
      <c r="B19" s="33" t="s">
        <v>31</v>
      </c>
      <c r="C19" s="33" t="s">
        <v>22</v>
      </c>
      <c r="D19" s="34" t="s">
        <v>62</v>
      </c>
      <c r="E19" s="35">
        <f>F19+I19</f>
        <v>775000</v>
      </c>
      <c r="F19" s="35">
        <v>775000</v>
      </c>
      <c r="G19" s="35"/>
      <c r="H19" s="35"/>
      <c r="I19" s="35"/>
      <c r="J19" s="35">
        <f>K19+N19</f>
        <v>0</v>
      </c>
      <c r="K19" s="35"/>
      <c r="L19" s="35"/>
      <c r="M19" s="35"/>
      <c r="N19" s="35"/>
      <c r="O19" s="35"/>
      <c r="P19" s="35"/>
      <c r="Q19" s="41">
        <f t="shared" si="1"/>
        <v>775000</v>
      </c>
    </row>
    <row r="20" spans="1:17" ht="13.5" thickBot="1">
      <c r="A20" s="84" t="s">
        <v>63</v>
      </c>
      <c r="B20" s="85" t="s">
        <v>31</v>
      </c>
      <c r="C20" s="85" t="s">
        <v>22</v>
      </c>
      <c r="D20" s="86" t="s">
        <v>62</v>
      </c>
      <c r="E20" s="87">
        <f>F20+I20</f>
        <v>40000</v>
      </c>
      <c r="F20" s="87">
        <v>40000</v>
      </c>
      <c r="G20" s="87"/>
      <c r="H20" s="87"/>
      <c r="I20" s="87"/>
      <c r="J20" s="35">
        <f>K20+N20</f>
        <v>0</v>
      </c>
      <c r="K20" s="87"/>
      <c r="L20" s="87"/>
      <c r="M20" s="87"/>
      <c r="N20" s="87"/>
      <c r="O20" s="87"/>
      <c r="P20" s="87"/>
      <c r="Q20" s="41">
        <f t="shared" si="1"/>
        <v>40000</v>
      </c>
    </row>
    <row r="21" spans="1:17" ht="13.5" thickBot="1">
      <c r="A21" s="89"/>
      <c r="B21" s="74"/>
      <c r="C21" s="74"/>
      <c r="D21" s="75" t="s">
        <v>6</v>
      </c>
      <c r="E21" s="76">
        <f>E22+E27+E30+E34+E36+E38+E42</f>
        <v>41869122</v>
      </c>
      <c r="F21" s="76">
        <f aca="true" t="shared" si="4" ref="F21:Q21">F22+F27+F30+F34+F36+F38+F42</f>
        <v>41869122</v>
      </c>
      <c r="G21" s="76">
        <f t="shared" si="4"/>
        <v>737600</v>
      </c>
      <c r="H21" s="76">
        <f t="shared" si="4"/>
        <v>71100</v>
      </c>
      <c r="I21" s="76">
        <f t="shared" si="4"/>
        <v>0</v>
      </c>
      <c r="J21" s="76">
        <f t="shared" si="4"/>
        <v>1683000</v>
      </c>
      <c r="K21" s="76">
        <f t="shared" si="4"/>
        <v>1183000</v>
      </c>
      <c r="L21" s="76">
        <f t="shared" si="4"/>
        <v>100000</v>
      </c>
      <c r="M21" s="76">
        <f t="shared" si="4"/>
        <v>0</v>
      </c>
      <c r="N21" s="76">
        <f t="shared" si="4"/>
        <v>500000</v>
      </c>
      <c r="O21" s="76">
        <f t="shared" si="4"/>
        <v>200000</v>
      </c>
      <c r="P21" s="76">
        <f t="shared" si="4"/>
        <v>200000</v>
      </c>
      <c r="Q21" s="77">
        <f t="shared" si="4"/>
        <v>43552122</v>
      </c>
    </row>
    <row r="22" spans="1:17" ht="12.75">
      <c r="A22" s="91"/>
      <c r="B22" s="92">
        <v>2000</v>
      </c>
      <c r="C22" s="92"/>
      <c r="D22" s="80" t="s">
        <v>70</v>
      </c>
      <c r="E22" s="81">
        <f>E23+E24+E25+E26</f>
        <v>40528000</v>
      </c>
      <c r="F22" s="81">
        <f aca="true" t="shared" si="5" ref="F22:Q22">F23+F24+F25+F26</f>
        <v>40528000</v>
      </c>
      <c r="G22" s="81">
        <f t="shared" si="5"/>
        <v>0</v>
      </c>
      <c r="H22" s="81">
        <f t="shared" si="5"/>
        <v>0</v>
      </c>
      <c r="I22" s="81">
        <f t="shared" si="5"/>
        <v>0</v>
      </c>
      <c r="J22" s="81">
        <f t="shared" si="5"/>
        <v>1633000</v>
      </c>
      <c r="K22" s="81">
        <f t="shared" si="5"/>
        <v>1133000</v>
      </c>
      <c r="L22" s="81">
        <f t="shared" si="5"/>
        <v>100000</v>
      </c>
      <c r="M22" s="81">
        <f t="shared" si="5"/>
        <v>0</v>
      </c>
      <c r="N22" s="81">
        <f t="shared" si="5"/>
        <v>500000</v>
      </c>
      <c r="O22" s="81">
        <f t="shared" si="5"/>
        <v>200000</v>
      </c>
      <c r="P22" s="81">
        <f t="shared" si="5"/>
        <v>200000</v>
      </c>
      <c r="Q22" s="69">
        <f t="shared" si="5"/>
        <v>42161000</v>
      </c>
    </row>
    <row r="23" spans="1:17" ht="25.5">
      <c r="A23" s="93" t="s">
        <v>95</v>
      </c>
      <c r="B23" s="43">
        <v>2010</v>
      </c>
      <c r="C23" s="43" t="s">
        <v>32</v>
      </c>
      <c r="D23" s="44" t="s">
        <v>40</v>
      </c>
      <c r="E23" s="35">
        <f>F23+I23</f>
        <v>32137700</v>
      </c>
      <c r="F23" s="35">
        <f>33587700-1450000</f>
        <v>32137700</v>
      </c>
      <c r="G23" s="35"/>
      <c r="H23" s="35"/>
      <c r="I23" s="35"/>
      <c r="J23" s="35">
        <f>K23+N23</f>
        <v>1533000</v>
      </c>
      <c r="K23" s="38">
        <v>1033000</v>
      </c>
      <c r="L23" s="35">
        <v>100000</v>
      </c>
      <c r="M23" s="35"/>
      <c r="N23" s="38">
        <v>500000</v>
      </c>
      <c r="O23" s="45">
        <v>200000</v>
      </c>
      <c r="P23" s="45">
        <v>200000</v>
      </c>
      <c r="Q23" s="41">
        <f t="shared" si="1"/>
        <v>33670700</v>
      </c>
    </row>
    <row r="24" spans="1:17" ht="38.25">
      <c r="A24" s="93" t="s">
        <v>96</v>
      </c>
      <c r="B24" s="43">
        <v>2111</v>
      </c>
      <c r="C24" s="43" t="s">
        <v>66</v>
      </c>
      <c r="D24" s="44" t="s">
        <v>67</v>
      </c>
      <c r="E24" s="35">
        <f>F24+I24</f>
        <v>6643100</v>
      </c>
      <c r="F24" s="35">
        <v>6643100</v>
      </c>
      <c r="G24" s="35"/>
      <c r="H24" s="35"/>
      <c r="I24" s="35"/>
      <c r="J24" s="35">
        <f>K24+N24</f>
        <v>100000</v>
      </c>
      <c r="K24" s="38">
        <v>100000</v>
      </c>
      <c r="L24" s="35"/>
      <c r="M24" s="35"/>
      <c r="N24" s="38"/>
      <c r="O24" s="46"/>
      <c r="P24" s="46"/>
      <c r="Q24" s="41">
        <f t="shared" si="1"/>
        <v>6743100</v>
      </c>
    </row>
    <row r="25" spans="1:17" s="16" customFormat="1" ht="29.25" customHeight="1">
      <c r="A25" s="94" t="s">
        <v>127</v>
      </c>
      <c r="B25" s="47">
        <v>2114</v>
      </c>
      <c r="C25" s="47" t="s">
        <v>33</v>
      </c>
      <c r="D25" s="34" t="s">
        <v>68</v>
      </c>
      <c r="E25" s="35">
        <f>F25+I25</f>
        <v>900200</v>
      </c>
      <c r="F25" s="35">
        <f>900200</f>
        <v>900200</v>
      </c>
      <c r="G25" s="35"/>
      <c r="H25" s="35"/>
      <c r="I25" s="35"/>
      <c r="J25" s="35">
        <f>K25+N25</f>
        <v>0</v>
      </c>
      <c r="K25" s="35"/>
      <c r="L25" s="35"/>
      <c r="M25" s="35"/>
      <c r="N25" s="35"/>
      <c r="O25" s="45"/>
      <c r="P25" s="45"/>
      <c r="Q25" s="83">
        <f t="shared" si="1"/>
        <v>900200</v>
      </c>
    </row>
    <row r="26" spans="1:17" s="16" customFormat="1" ht="36.75" customHeight="1">
      <c r="A26" s="94" t="s">
        <v>128</v>
      </c>
      <c r="B26" s="47">
        <v>2152</v>
      </c>
      <c r="C26" s="47" t="s">
        <v>33</v>
      </c>
      <c r="D26" s="34" t="s">
        <v>69</v>
      </c>
      <c r="E26" s="35">
        <f>F26+I26</f>
        <v>847000</v>
      </c>
      <c r="F26" s="35">
        <v>847000</v>
      </c>
      <c r="G26" s="35"/>
      <c r="H26" s="35"/>
      <c r="I26" s="35"/>
      <c r="J26" s="35">
        <f>K26+N26</f>
        <v>0</v>
      </c>
      <c r="K26" s="35"/>
      <c r="L26" s="35"/>
      <c r="M26" s="35"/>
      <c r="N26" s="35"/>
      <c r="O26" s="45"/>
      <c r="P26" s="45"/>
      <c r="Q26" s="83">
        <f t="shared" si="1"/>
        <v>847000</v>
      </c>
    </row>
    <row r="27" spans="1:17" ht="12.75">
      <c r="A27" s="95"/>
      <c r="B27" s="42">
        <v>3000</v>
      </c>
      <c r="C27" s="42"/>
      <c r="D27" s="142" t="s">
        <v>73</v>
      </c>
      <c r="E27" s="37">
        <f>+E28+E29</f>
        <v>1136556</v>
      </c>
      <c r="F27" s="37">
        <f aca="true" t="shared" si="6" ref="F27:Q27">+F28+F29</f>
        <v>1136556</v>
      </c>
      <c r="G27" s="37">
        <f t="shared" si="6"/>
        <v>737600</v>
      </c>
      <c r="H27" s="37">
        <f t="shared" si="6"/>
        <v>71100</v>
      </c>
      <c r="I27" s="37">
        <f t="shared" si="6"/>
        <v>0</v>
      </c>
      <c r="J27" s="37">
        <f t="shared" si="6"/>
        <v>50000</v>
      </c>
      <c r="K27" s="37">
        <f t="shared" si="6"/>
        <v>50000</v>
      </c>
      <c r="L27" s="37">
        <f t="shared" si="6"/>
        <v>0</v>
      </c>
      <c r="M27" s="37">
        <f t="shared" si="6"/>
        <v>0</v>
      </c>
      <c r="N27" s="37">
        <f t="shared" si="6"/>
        <v>0</v>
      </c>
      <c r="O27" s="37">
        <f t="shared" si="6"/>
        <v>0</v>
      </c>
      <c r="P27" s="37">
        <f t="shared" si="6"/>
        <v>0</v>
      </c>
      <c r="Q27" s="83">
        <f t="shared" si="6"/>
        <v>1186556</v>
      </c>
    </row>
    <row r="28" spans="1:17" ht="25.5">
      <c r="A28" s="93" t="s">
        <v>97</v>
      </c>
      <c r="B28" s="43">
        <v>3121</v>
      </c>
      <c r="C28" s="43">
        <v>1040</v>
      </c>
      <c r="D28" s="44" t="s">
        <v>71</v>
      </c>
      <c r="E28" s="35">
        <f>F28+I28</f>
        <v>1116556</v>
      </c>
      <c r="F28" s="35">
        <f>1120600-4044</f>
        <v>1116556</v>
      </c>
      <c r="G28" s="35">
        <v>737600</v>
      </c>
      <c r="H28" s="35">
        <v>71100</v>
      </c>
      <c r="I28" s="35"/>
      <c r="J28" s="35">
        <f>K28+N28</f>
        <v>50000</v>
      </c>
      <c r="K28" s="39">
        <v>50000</v>
      </c>
      <c r="L28" s="35"/>
      <c r="M28" s="35"/>
      <c r="N28" s="39"/>
      <c r="O28" s="46"/>
      <c r="P28" s="46"/>
      <c r="Q28" s="41">
        <f t="shared" si="1"/>
        <v>1166556</v>
      </c>
    </row>
    <row r="29" spans="1:17" ht="38.25">
      <c r="A29" s="93" t="s">
        <v>98</v>
      </c>
      <c r="B29" s="43">
        <v>3131</v>
      </c>
      <c r="C29" s="43">
        <v>1040</v>
      </c>
      <c r="D29" s="44" t="s">
        <v>72</v>
      </c>
      <c r="E29" s="35">
        <f>F29+I29</f>
        <v>20000</v>
      </c>
      <c r="F29" s="35">
        <v>20000</v>
      </c>
      <c r="G29" s="35"/>
      <c r="H29" s="35"/>
      <c r="I29" s="35"/>
      <c r="J29" s="35">
        <f>K29+N29</f>
        <v>0</v>
      </c>
      <c r="K29" s="39"/>
      <c r="L29" s="35"/>
      <c r="M29" s="39"/>
      <c r="N29" s="39"/>
      <c r="O29" s="46"/>
      <c r="P29" s="46"/>
      <c r="Q29" s="41">
        <f t="shared" si="1"/>
        <v>20000</v>
      </c>
    </row>
    <row r="30" spans="1:17" ht="12.75">
      <c r="A30" s="95"/>
      <c r="B30" s="42">
        <v>5000</v>
      </c>
      <c r="C30" s="42"/>
      <c r="D30" s="32" t="s">
        <v>74</v>
      </c>
      <c r="E30" s="37">
        <f>E31+E33+E32</f>
        <v>95000</v>
      </c>
      <c r="F30" s="37">
        <f aca="true" t="shared" si="7" ref="F30:Q30">F31+F33+F32</f>
        <v>95000</v>
      </c>
      <c r="G30" s="37">
        <f t="shared" si="7"/>
        <v>0</v>
      </c>
      <c r="H30" s="37">
        <f t="shared" si="7"/>
        <v>0</v>
      </c>
      <c r="I30" s="37">
        <f t="shared" si="7"/>
        <v>0</v>
      </c>
      <c r="J30" s="37">
        <f t="shared" si="7"/>
        <v>0</v>
      </c>
      <c r="K30" s="37">
        <f t="shared" si="7"/>
        <v>0</v>
      </c>
      <c r="L30" s="37">
        <f t="shared" si="7"/>
        <v>0</v>
      </c>
      <c r="M30" s="37">
        <f t="shared" si="7"/>
        <v>0</v>
      </c>
      <c r="N30" s="37">
        <f t="shared" si="7"/>
        <v>0</v>
      </c>
      <c r="O30" s="37">
        <f t="shared" si="7"/>
        <v>0</v>
      </c>
      <c r="P30" s="37">
        <f t="shared" si="7"/>
        <v>0</v>
      </c>
      <c r="Q30" s="83">
        <f t="shared" si="7"/>
        <v>95000</v>
      </c>
    </row>
    <row r="31" spans="1:17" ht="25.5">
      <c r="A31" s="93" t="s">
        <v>99</v>
      </c>
      <c r="B31" s="43">
        <v>5011</v>
      </c>
      <c r="C31" s="43" t="s">
        <v>26</v>
      </c>
      <c r="D31" s="44" t="s">
        <v>41</v>
      </c>
      <c r="E31" s="35">
        <f>F31+I31</f>
        <v>85000</v>
      </c>
      <c r="F31" s="35">
        <v>85000</v>
      </c>
      <c r="G31" s="35"/>
      <c r="H31" s="35"/>
      <c r="I31" s="35"/>
      <c r="J31" s="35">
        <f>K31+N31</f>
        <v>0</v>
      </c>
      <c r="K31" s="38"/>
      <c r="L31" s="35"/>
      <c r="M31" s="39"/>
      <c r="N31" s="39"/>
      <c r="O31" s="46"/>
      <c r="P31" s="46"/>
      <c r="Q31" s="41">
        <f t="shared" si="1"/>
        <v>85000</v>
      </c>
    </row>
    <row r="32" spans="1:17" ht="25.5">
      <c r="A32" s="93" t="s">
        <v>100</v>
      </c>
      <c r="B32" s="43">
        <v>5012</v>
      </c>
      <c r="C32" s="43" t="s">
        <v>26</v>
      </c>
      <c r="D32" s="44" t="s">
        <v>42</v>
      </c>
      <c r="E32" s="35">
        <f>F32+I32</f>
        <v>10000</v>
      </c>
      <c r="F32" s="35">
        <v>10000</v>
      </c>
      <c r="G32" s="35"/>
      <c r="H32" s="35"/>
      <c r="I32" s="35"/>
      <c r="J32" s="35">
        <f>K32+N32</f>
        <v>0</v>
      </c>
      <c r="K32" s="38"/>
      <c r="L32" s="35"/>
      <c r="M32" s="39"/>
      <c r="N32" s="39"/>
      <c r="O32" s="46"/>
      <c r="P32" s="46"/>
      <c r="Q32" s="41">
        <f t="shared" si="1"/>
        <v>10000</v>
      </c>
    </row>
    <row r="33" spans="1:17" ht="12.75" hidden="1">
      <c r="A33" s="93" t="s">
        <v>43</v>
      </c>
      <c r="B33" s="43">
        <v>5033</v>
      </c>
      <c r="C33" s="43" t="s">
        <v>26</v>
      </c>
      <c r="D33" s="44"/>
      <c r="E33" s="35">
        <f>F33+I33</f>
        <v>0</v>
      </c>
      <c r="F33" s="35"/>
      <c r="G33" s="35"/>
      <c r="H33" s="35"/>
      <c r="I33" s="35"/>
      <c r="J33" s="35">
        <f>K33+N33</f>
        <v>0</v>
      </c>
      <c r="K33" s="38"/>
      <c r="L33" s="35"/>
      <c r="M33" s="39"/>
      <c r="N33" s="39"/>
      <c r="O33" s="46"/>
      <c r="P33" s="46"/>
      <c r="Q33" s="83">
        <f t="shared" si="1"/>
        <v>0</v>
      </c>
    </row>
    <row r="34" spans="1:17" ht="25.5">
      <c r="A34" s="95"/>
      <c r="B34" s="42">
        <v>7610</v>
      </c>
      <c r="C34" s="42"/>
      <c r="D34" s="32" t="s">
        <v>75</v>
      </c>
      <c r="E34" s="37">
        <f>E35</f>
        <v>10000</v>
      </c>
      <c r="F34" s="37">
        <f aca="true" t="shared" si="8" ref="F34:P34">F35</f>
        <v>10000</v>
      </c>
      <c r="G34" s="37">
        <f t="shared" si="8"/>
        <v>0</v>
      </c>
      <c r="H34" s="37">
        <f t="shared" si="8"/>
        <v>0</v>
      </c>
      <c r="I34" s="37">
        <f t="shared" si="8"/>
        <v>0</v>
      </c>
      <c r="J34" s="37">
        <f t="shared" si="8"/>
        <v>0</v>
      </c>
      <c r="K34" s="37">
        <f t="shared" si="8"/>
        <v>0</v>
      </c>
      <c r="L34" s="37">
        <f t="shared" si="8"/>
        <v>0</v>
      </c>
      <c r="M34" s="37">
        <f t="shared" si="8"/>
        <v>0</v>
      </c>
      <c r="N34" s="37">
        <f t="shared" si="8"/>
        <v>0</v>
      </c>
      <c r="O34" s="37">
        <f t="shared" si="8"/>
        <v>0</v>
      </c>
      <c r="P34" s="37">
        <f t="shared" si="8"/>
        <v>0</v>
      </c>
      <c r="Q34" s="83">
        <f t="shared" si="1"/>
        <v>10000</v>
      </c>
    </row>
    <row r="35" spans="1:17" ht="25.5">
      <c r="A35" s="93" t="s">
        <v>101</v>
      </c>
      <c r="B35" s="43">
        <v>7610</v>
      </c>
      <c r="C35" s="43" t="s">
        <v>34</v>
      </c>
      <c r="D35" s="44" t="s">
        <v>44</v>
      </c>
      <c r="E35" s="35">
        <f>F35+I35</f>
        <v>10000</v>
      </c>
      <c r="F35" s="35">
        <v>10000</v>
      </c>
      <c r="G35" s="35"/>
      <c r="H35" s="35"/>
      <c r="I35" s="35"/>
      <c r="J35" s="35">
        <f>K35+N35</f>
        <v>0</v>
      </c>
      <c r="K35" s="39"/>
      <c r="L35" s="35"/>
      <c r="M35" s="39"/>
      <c r="N35" s="39"/>
      <c r="O35" s="46"/>
      <c r="P35" s="46"/>
      <c r="Q35" s="41">
        <f t="shared" si="1"/>
        <v>10000</v>
      </c>
    </row>
    <row r="36" spans="1:17" ht="39.75" customHeight="1">
      <c r="A36" s="95"/>
      <c r="B36" s="42">
        <v>8110</v>
      </c>
      <c r="C36" s="42"/>
      <c r="D36" s="32" t="s">
        <v>76</v>
      </c>
      <c r="E36" s="37">
        <f>E37</f>
        <v>15000</v>
      </c>
      <c r="F36" s="37">
        <f aca="true" t="shared" si="9" ref="F36:P36">F37</f>
        <v>15000</v>
      </c>
      <c r="G36" s="37">
        <f t="shared" si="9"/>
        <v>0</v>
      </c>
      <c r="H36" s="37">
        <f t="shared" si="9"/>
        <v>0</v>
      </c>
      <c r="I36" s="37">
        <f t="shared" si="9"/>
        <v>0</v>
      </c>
      <c r="J36" s="37">
        <f t="shared" si="9"/>
        <v>0</v>
      </c>
      <c r="K36" s="37">
        <f t="shared" si="9"/>
        <v>0</v>
      </c>
      <c r="L36" s="37">
        <f t="shared" si="9"/>
        <v>0</v>
      </c>
      <c r="M36" s="37">
        <f t="shared" si="9"/>
        <v>0</v>
      </c>
      <c r="N36" s="37">
        <f t="shared" si="9"/>
        <v>0</v>
      </c>
      <c r="O36" s="37">
        <f t="shared" si="9"/>
        <v>0</v>
      </c>
      <c r="P36" s="37">
        <f t="shared" si="9"/>
        <v>0</v>
      </c>
      <c r="Q36" s="83">
        <f t="shared" si="1"/>
        <v>15000</v>
      </c>
    </row>
    <row r="37" spans="1:17" ht="25.5">
      <c r="A37" s="93" t="s">
        <v>102</v>
      </c>
      <c r="B37" s="43">
        <v>8110</v>
      </c>
      <c r="C37" s="43" t="s">
        <v>35</v>
      </c>
      <c r="D37" s="44" t="s">
        <v>76</v>
      </c>
      <c r="E37" s="35">
        <f>F37+I37</f>
        <v>15000</v>
      </c>
      <c r="F37" s="35">
        <v>15000</v>
      </c>
      <c r="G37" s="35"/>
      <c r="H37" s="35"/>
      <c r="I37" s="35"/>
      <c r="J37" s="35">
        <f>K37+N37</f>
        <v>0</v>
      </c>
      <c r="K37" s="39"/>
      <c r="L37" s="35"/>
      <c r="M37" s="39"/>
      <c r="N37" s="39"/>
      <c r="O37" s="46"/>
      <c r="P37" s="46"/>
      <c r="Q37" s="41">
        <f t="shared" si="1"/>
        <v>15000</v>
      </c>
    </row>
    <row r="38" spans="1:17" ht="25.5">
      <c r="A38" s="95"/>
      <c r="B38" s="42" t="s">
        <v>31</v>
      </c>
      <c r="C38" s="42"/>
      <c r="D38" s="32" t="s">
        <v>62</v>
      </c>
      <c r="E38" s="37">
        <f>+E39+E40+E41</f>
        <v>84000</v>
      </c>
      <c r="F38" s="37">
        <f>+F39+F40+F41</f>
        <v>84000</v>
      </c>
      <c r="G38" s="37">
        <f aca="true" t="shared" si="10" ref="G38:Q38">+G39+G40+G41</f>
        <v>0</v>
      </c>
      <c r="H38" s="37">
        <f t="shared" si="10"/>
        <v>0</v>
      </c>
      <c r="I38" s="37">
        <f t="shared" si="10"/>
        <v>0</v>
      </c>
      <c r="J38" s="37">
        <f t="shared" si="10"/>
        <v>0</v>
      </c>
      <c r="K38" s="37">
        <f t="shared" si="10"/>
        <v>0</v>
      </c>
      <c r="L38" s="37">
        <f t="shared" si="10"/>
        <v>0</v>
      </c>
      <c r="M38" s="37">
        <f t="shared" si="10"/>
        <v>0</v>
      </c>
      <c r="N38" s="37">
        <f t="shared" si="10"/>
        <v>0</v>
      </c>
      <c r="O38" s="37">
        <f t="shared" si="10"/>
        <v>0</v>
      </c>
      <c r="P38" s="37">
        <f t="shared" si="10"/>
        <v>0</v>
      </c>
      <c r="Q38" s="83">
        <f t="shared" si="10"/>
        <v>84000</v>
      </c>
    </row>
    <row r="39" spans="1:17" ht="25.5">
      <c r="A39" s="93" t="s">
        <v>103</v>
      </c>
      <c r="B39" s="43" t="s">
        <v>31</v>
      </c>
      <c r="C39" s="43" t="s">
        <v>22</v>
      </c>
      <c r="D39" s="44" t="s">
        <v>129</v>
      </c>
      <c r="E39" s="35">
        <f>F39+I39</f>
        <v>9000</v>
      </c>
      <c r="F39" s="35">
        <v>9000</v>
      </c>
      <c r="G39" s="35"/>
      <c r="H39" s="35"/>
      <c r="I39" s="35"/>
      <c r="J39" s="35">
        <f>K39+N39</f>
        <v>0</v>
      </c>
      <c r="K39" s="90"/>
      <c r="L39" s="47"/>
      <c r="M39" s="90"/>
      <c r="N39" s="90"/>
      <c r="O39" s="44"/>
      <c r="P39" s="44"/>
      <c r="Q39" s="41">
        <f t="shared" si="1"/>
        <v>9000</v>
      </c>
    </row>
    <row r="40" spans="1:17" ht="25.5">
      <c r="A40" s="93" t="s">
        <v>103</v>
      </c>
      <c r="B40" s="43" t="s">
        <v>31</v>
      </c>
      <c r="C40" s="43" t="s">
        <v>22</v>
      </c>
      <c r="D40" s="44" t="s">
        <v>130</v>
      </c>
      <c r="E40" s="35">
        <f>F40+I40</f>
        <v>25000</v>
      </c>
      <c r="F40" s="35">
        <v>25000</v>
      </c>
      <c r="G40" s="35"/>
      <c r="H40" s="35"/>
      <c r="I40" s="35"/>
      <c r="J40" s="35">
        <f>K40+N40</f>
        <v>0</v>
      </c>
      <c r="K40" s="90"/>
      <c r="L40" s="47"/>
      <c r="M40" s="90"/>
      <c r="N40" s="90"/>
      <c r="O40" s="44"/>
      <c r="P40" s="44"/>
      <c r="Q40" s="41">
        <f t="shared" si="1"/>
        <v>25000</v>
      </c>
    </row>
    <row r="41" spans="1:17" ht="25.5">
      <c r="A41" s="93" t="s">
        <v>103</v>
      </c>
      <c r="B41" s="43" t="s">
        <v>31</v>
      </c>
      <c r="C41" s="43" t="s">
        <v>22</v>
      </c>
      <c r="D41" s="44" t="s">
        <v>131</v>
      </c>
      <c r="E41" s="35">
        <f>F41+I41</f>
        <v>50000</v>
      </c>
      <c r="F41" s="35">
        <v>50000</v>
      </c>
      <c r="G41" s="35"/>
      <c r="H41" s="35"/>
      <c r="I41" s="35"/>
      <c r="J41" s="35">
        <f>K41+N41</f>
        <v>0</v>
      </c>
      <c r="K41" s="90"/>
      <c r="L41" s="47"/>
      <c r="M41" s="90"/>
      <c r="N41" s="90"/>
      <c r="O41" s="44"/>
      <c r="P41" s="44"/>
      <c r="Q41" s="41">
        <f t="shared" si="1"/>
        <v>50000</v>
      </c>
    </row>
    <row r="42" spans="1:17" s="19" customFormat="1" ht="65.25" customHeight="1">
      <c r="A42" s="95"/>
      <c r="B42" s="42">
        <v>6084</v>
      </c>
      <c r="C42" s="42"/>
      <c r="D42" s="32" t="s">
        <v>77</v>
      </c>
      <c r="E42" s="37">
        <f>E43</f>
        <v>566</v>
      </c>
      <c r="F42" s="37">
        <f aca="true" t="shared" si="11" ref="F42:Q42">F43</f>
        <v>566</v>
      </c>
      <c r="G42" s="37">
        <f t="shared" si="11"/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37">
        <f t="shared" si="11"/>
        <v>0</v>
      </c>
      <c r="L42" s="37">
        <f t="shared" si="11"/>
        <v>0</v>
      </c>
      <c r="M42" s="37">
        <f t="shared" si="11"/>
        <v>0</v>
      </c>
      <c r="N42" s="37">
        <f t="shared" si="11"/>
        <v>0</v>
      </c>
      <c r="O42" s="37">
        <f t="shared" si="11"/>
        <v>0</v>
      </c>
      <c r="P42" s="37">
        <f t="shared" si="11"/>
        <v>0</v>
      </c>
      <c r="Q42" s="83">
        <f t="shared" si="11"/>
        <v>566</v>
      </c>
    </row>
    <row r="43" spans="1:17" ht="51.75" thickBot="1">
      <c r="A43" s="96" t="s">
        <v>104</v>
      </c>
      <c r="B43" s="97">
        <v>6084</v>
      </c>
      <c r="C43" s="97" t="s">
        <v>92</v>
      </c>
      <c r="D43" s="98" t="s">
        <v>77</v>
      </c>
      <c r="E43" s="87">
        <f>F43+I43</f>
        <v>566</v>
      </c>
      <c r="F43" s="87">
        <v>566</v>
      </c>
      <c r="G43" s="87"/>
      <c r="H43" s="87"/>
      <c r="I43" s="87"/>
      <c r="J43" s="87">
        <f>K43+N43</f>
        <v>0</v>
      </c>
      <c r="K43" s="99"/>
      <c r="L43" s="87"/>
      <c r="M43" s="99"/>
      <c r="N43" s="99"/>
      <c r="O43" s="100"/>
      <c r="P43" s="100"/>
      <c r="Q43" s="88">
        <f t="shared" si="1"/>
        <v>566</v>
      </c>
    </row>
    <row r="44" spans="1:17" s="19" customFormat="1" ht="13.5" thickBot="1">
      <c r="A44" s="89"/>
      <c r="B44" s="74"/>
      <c r="C44" s="74"/>
      <c r="D44" s="75" t="s">
        <v>4</v>
      </c>
      <c r="E44" s="76">
        <f>E45</f>
        <v>29110918</v>
      </c>
      <c r="F44" s="76">
        <f aca="true" t="shared" si="12" ref="F44:Q44">F45</f>
        <v>29110918</v>
      </c>
      <c r="G44" s="76">
        <f t="shared" si="12"/>
        <v>18999800</v>
      </c>
      <c r="H44" s="76">
        <f t="shared" si="12"/>
        <v>2627060</v>
      </c>
      <c r="I44" s="76">
        <f t="shared" si="12"/>
        <v>0</v>
      </c>
      <c r="J44" s="76">
        <f t="shared" si="12"/>
        <v>200058</v>
      </c>
      <c r="K44" s="76">
        <f t="shared" si="12"/>
        <v>116058</v>
      </c>
      <c r="L44" s="76">
        <f t="shared" si="12"/>
        <v>6557</v>
      </c>
      <c r="M44" s="76">
        <f t="shared" si="12"/>
        <v>0</v>
      </c>
      <c r="N44" s="76">
        <f t="shared" si="12"/>
        <v>84000</v>
      </c>
      <c r="O44" s="76">
        <f t="shared" si="12"/>
        <v>75000</v>
      </c>
      <c r="P44" s="76">
        <f t="shared" si="12"/>
        <v>75000</v>
      </c>
      <c r="Q44" s="76">
        <f t="shared" si="12"/>
        <v>29310976</v>
      </c>
    </row>
    <row r="45" spans="1:17" s="20" customFormat="1" ht="12.75" customHeight="1">
      <c r="A45" s="101"/>
      <c r="B45" s="102">
        <v>1000</v>
      </c>
      <c r="C45" s="102"/>
      <c r="D45" s="80" t="s">
        <v>80</v>
      </c>
      <c r="E45" s="81">
        <f>E46+E47+E48+E49</f>
        <v>29110918</v>
      </c>
      <c r="F45" s="81">
        <f aca="true" t="shared" si="13" ref="F45:Q45">F46+F47+F48+F49</f>
        <v>29110918</v>
      </c>
      <c r="G45" s="81">
        <f t="shared" si="13"/>
        <v>18999800</v>
      </c>
      <c r="H45" s="81">
        <f t="shared" si="13"/>
        <v>2627060</v>
      </c>
      <c r="I45" s="81">
        <f t="shared" si="13"/>
        <v>0</v>
      </c>
      <c r="J45" s="81">
        <f t="shared" si="13"/>
        <v>200058</v>
      </c>
      <c r="K45" s="81">
        <f t="shared" si="13"/>
        <v>116058</v>
      </c>
      <c r="L45" s="81">
        <f t="shared" si="13"/>
        <v>6557</v>
      </c>
      <c r="M45" s="81">
        <f t="shared" si="13"/>
        <v>0</v>
      </c>
      <c r="N45" s="81">
        <f t="shared" si="13"/>
        <v>84000</v>
      </c>
      <c r="O45" s="81">
        <f t="shared" si="13"/>
        <v>75000</v>
      </c>
      <c r="P45" s="81">
        <f t="shared" si="13"/>
        <v>75000</v>
      </c>
      <c r="Q45" s="69">
        <f t="shared" si="13"/>
        <v>29310976</v>
      </c>
    </row>
    <row r="46" spans="1:17" ht="63.75">
      <c r="A46" s="93" t="s">
        <v>105</v>
      </c>
      <c r="B46" s="43">
        <v>1020</v>
      </c>
      <c r="C46" s="43" t="s">
        <v>23</v>
      </c>
      <c r="D46" s="44" t="s">
        <v>45</v>
      </c>
      <c r="E46" s="35">
        <f>F46+I46</f>
        <v>22721958</v>
      </c>
      <c r="F46" s="35">
        <f>26646300-4034042+109700</f>
        <v>22721958</v>
      </c>
      <c r="G46" s="35">
        <f>18490700-3306500+90000</f>
        <v>15274200</v>
      </c>
      <c r="H46" s="35">
        <v>2512200</v>
      </c>
      <c r="I46" s="35"/>
      <c r="J46" s="35">
        <f>K46+N46</f>
        <v>70058</v>
      </c>
      <c r="K46" s="38">
        <v>11058</v>
      </c>
      <c r="L46" s="35"/>
      <c r="M46" s="35"/>
      <c r="N46" s="38">
        <v>59000</v>
      </c>
      <c r="O46" s="45">
        <v>50000</v>
      </c>
      <c r="P46" s="46">
        <v>50000</v>
      </c>
      <c r="Q46" s="41">
        <f aca="true" t="shared" si="14" ref="Q46:Q53">E46+J46</f>
        <v>22792016</v>
      </c>
    </row>
    <row r="47" spans="1:17" ht="38.25">
      <c r="A47" s="93" t="s">
        <v>106</v>
      </c>
      <c r="B47" s="43">
        <v>1090</v>
      </c>
      <c r="C47" s="43" t="s">
        <v>24</v>
      </c>
      <c r="D47" s="44" t="s">
        <v>46</v>
      </c>
      <c r="E47" s="35">
        <f aca="true" t="shared" si="15" ref="E47:E53">F47+I47</f>
        <v>696700</v>
      </c>
      <c r="F47" s="35">
        <v>696700</v>
      </c>
      <c r="G47" s="35">
        <v>506000</v>
      </c>
      <c r="H47" s="35">
        <v>62800</v>
      </c>
      <c r="I47" s="35"/>
      <c r="J47" s="35">
        <f aca="true" t="shared" si="16" ref="J47:J53">K47+N47</f>
        <v>5000</v>
      </c>
      <c r="K47" s="38"/>
      <c r="L47" s="35"/>
      <c r="M47" s="35"/>
      <c r="N47" s="38">
        <v>5000</v>
      </c>
      <c r="O47" s="46">
        <v>5000</v>
      </c>
      <c r="P47" s="46">
        <v>5000</v>
      </c>
      <c r="Q47" s="41">
        <f t="shared" si="14"/>
        <v>701700</v>
      </c>
    </row>
    <row r="48" spans="1:17" ht="25.5">
      <c r="A48" s="93" t="s">
        <v>107</v>
      </c>
      <c r="B48" s="43">
        <v>1150</v>
      </c>
      <c r="C48" s="43" t="s">
        <v>25</v>
      </c>
      <c r="D48" s="44" t="s">
        <v>78</v>
      </c>
      <c r="E48" s="35">
        <f t="shared" si="15"/>
        <v>626400</v>
      </c>
      <c r="F48" s="35">
        <v>626400</v>
      </c>
      <c r="G48" s="35">
        <v>385600</v>
      </c>
      <c r="H48" s="35">
        <v>14360</v>
      </c>
      <c r="I48" s="35"/>
      <c r="J48" s="35">
        <f t="shared" si="16"/>
        <v>0</v>
      </c>
      <c r="K48" s="38"/>
      <c r="L48" s="35"/>
      <c r="M48" s="35"/>
      <c r="N48" s="38"/>
      <c r="O48" s="46"/>
      <c r="P48" s="46"/>
      <c r="Q48" s="41">
        <f t="shared" si="14"/>
        <v>626400</v>
      </c>
    </row>
    <row r="49" spans="1:17" s="19" customFormat="1" ht="12.75">
      <c r="A49" s="95"/>
      <c r="B49" s="42">
        <v>1160</v>
      </c>
      <c r="C49" s="42"/>
      <c r="D49" s="32" t="s">
        <v>79</v>
      </c>
      <c r="E49" s="37">
        <f>E50+E51+E52+E53</f>
        <v>5065860</v>
      </c>
      <c r="F49" s="37">
        <f aca="true" t="shared" si="17" ref="F49:Q49">F50+F51+F52+F53</f>
        <v>5065860</v>
      </c>
      <c r="G49" s="37">
        <f t="shared" si="17"/>
        <v>2834000</v>
      </c>
      <c r="H49" s="37">
        <f t="shared" si="17"/>
        <v>37700</v>
      </c>
      <c r="I49" s="37">
        <f t="shared" si="17"/>
        <v>0</v>
      </c>
      <c r="J49" s="37">
        <f t="shared" si="17"/>
        <v>125000</v>
      </c>
      <c r="K49" s="37">
        <f t="shared" si="17"/>
        <v>105000</v>
      </c>
      <c r="L49" s="37">
        <f t="shared" si="17"/>
        <v>6557</v>
      </c>
      <c r="M49" s="37">
        <f t="shared" si="17"/>
        <v>0</v>
      </c>
      <c r="N49" s="37">
        <f t="shared" si="17"/>
        <v>20000</v>
      </c>
      <c r="O49" s="37">
        <f t="shared" si="17"/>
        <v>20000</v>
      </c>
      <c r="P49" s="37">
        <f t="shared" si="17"/>
        <v>20000</v>
      </c>
      <c r="Q49" s="37">
        <f t="shared" si="17"/>
        <v>5190860</v>
      </c>
    </row>
    <row r="50" spans="1:17" ht="25.5">
      <c r="A50" s="93" t="s">
        <v>132</v>
      </c>
      <c r="B50" s="43">
        <v>1161</v>
      </c>
      <c r="C50" s="43" t="s">
        <v>25</v>
      </c>
      <c r="D50" s="44" t="s">
        <v>133</v>
      </c>
      <c r="E50" s="35">
        <f t="shared" si="15"/>
        <v>677260</v>
      </c>
      <c r="F50" s="35">
        <f>577260+100000</f>
        <v>677260</v>
      </c>
      <c r="G50" s="35">
        <v>410300</v>
      </c>
      <c r="H50" s="35">
        <v>37700</v>
      </c>
      <c r="I50" s="35"/>
      <c r="J50" s="35">
        <f t="shared" si="16"/>
        <v>0</v>
      </c>
      <c r="K50" s="38"/>
      <c r="L50" s="35"/>
      <c r="M50" s="35"/>
      <c r="N50" s="38"/>
      <c r="O50" s="46"/>
      <c r="P50" s="46"/>
      <c r="Q50" s="41">
        <f t="shared" si="14"/>
        <v>677260</v>
      </c>
    </row>
    <row r="51" spans="1:17" ht="25.5">
      <c r="A51" s="93" t="s">
        <v>132</v>
      </c>
      <c r="B51" s="43">
        <v>1161</v>
      </c>
      <c r="C51" s="43" t="s">
        <v>25</v>
      </c>
      <c r="D51" s="44" t="s">
        <v>134</v>
      </c>
      <c r="E51" s="35">
        <f t="shared" si="15"/>
        <v>653100</v>
      </c>
      <c r="F51" s="35">
        <v>653100</v>
      </c>
      <c r="G51" s="35">
        <v>346100</v>
      </c>
      <c r="H51" s="35"/>
      <c r="I51" s="35"/>
      <c r="J51" s="35">
        <f t="shared" si="16"/>
        <v>0</v>
      </c>
      <c r="K51" s="38"/>
      <c r="L51" s="35"/>
      <c r="M51" s="35"/>
      <c r="N51" s="38"/>
      <c r="O51" s="46"/>
      <c r="P51" s="46"/>
      <c r="Q51" s="41">
        <f t="shared" si="14"/>
        <v>653100</v>
      </c>
    </row>
    <row r="52" spans="1:17" ht="25.5">
      <c r="A52" s="93" t="s">
        <v>132</v>
      </c>
      <c r="B52" s="43">
        <v>1161</v>
      </c>
      <c r="C52" s="43" t="s">
        <v>25</v>
      </c>
      <c r="D52" s="44" t="s">
        <v>135</v>
      </c>
      <c r="E52" s="35">
        <f t="shared" si="15"/>
        <v>3726400</v>
      </c>
      <c r="F52" s="35">
        <v>3726400</v>
      </c>
      <c r="G52" s="35">
        <v>2077600</v>
      </c>
      <c r="H52" s="35"/>
      <c r="I52" s="35"/>
      <c r="J52" s="35">
        <f t="shared" si="16"/>
        <v>125000</v>
      </c>
      <c r="K52" s="38">
        <v>105000</v>
      </c>
      <c r="L52" s="35">
        <v>6557</v>
      </c>
      <c r="M52" s="35"/>
      <c r="N52" s="38">
        <v>20000</v>
      </c>
      <c r="O52" s="46">
        <v>20000</v>
      </c>
      <c r="P52" s="46">
        <v>20000</v>
      </c>
      <c r="Q52" s="41">
        <f t="shared" si="14"/>
        <v>3851400</v>
      </c>
    </row>
    <row r="53" spans="1:17" ht="26.25" thickBot="1">
      <c r="A53" s="93" t="s">
        <v>132</v>
      </c>
      <c r="B53" s="97">
        <v>1161</v>
      </c>
      <c r="C53" s="97" t="s">
        <v>25</v>
      </c>
      <c r="D53" s="44" t="s">
        <v>136</v>
      </c>
      <c r="E53" s="87">
        <f t="shared" si="15"/>
        <v>9100</v>
      </c>
      <c r="F53" s="87">
        <v>9100</v>
      </c>
      <c r="G53" s="87"/>
      <c r="H53" s="87"/>
      <c r="I53" s="87"/>
      <c r="J53" s="87">
        <f t="shared" si="16"/>
        <v>0</v>
      </c>
      <c r="K53" s="103"/>
      <c r="L53" s="87"/>
      <c r="M53" s="103"/>
      <c r="N53" s="103"/>
      <c r="O53" s="100"/>
      <c r="P53" s="100"/>
      <c r="Q53" s="88">
        <f t="shared" si="14"/>
        <v>9100</v>
      </c>
    </row>
    <row r="54" spans="1:17" s="19" customFormat="1" ht="26.25" thickBot="1">
      <c r="A54" s="104"/>
      <c r="B54" s="105"/>
      <c r="C54" s="105"/>
      <c r="D54" s="106" t="s">
        <v>3</v>
      </c>
      <c r="E54" s="107">
        <f>E55+E57</f>
        <v>169160000</v>
      </c>
      <c r="F54" s="107">
        <f aca="true" t="shared" si="18" ref="F54:Q54">F55+F57</f>
        <v>169160000</v>
      </c>
      <c r="G54" s="107">
        <f t="shared" si="18"/>
        <v>2366800</v>
      </c>
      <c r="H54" s="107">
        <f t="shared" si="18"/>
        <v>133800</v>
      </c>
      <c r="I54" s="107">
        <f t="shared" si="18"/>
        <v>0</v>
      </c>
      <c r="J54" s="107">
        <f t="shared" si="18"/>
        <v>210000</v>
      </c>
      <c r="K54" s="107">
        <f t="shared" si="18"/>
        <v>210000</v>
      </c>
      <c r="L54" s="107">
        <f t="shared" si="18"/>
        <v>40000</v>
      </c>
      <c r="M54" s="107">
        <f t="shared" si="18"/>
        <v>0</v>
      </c>
      <c r="N54" s="107">
        <f t="shared" si="18"/>
        <v>0</v>
      </c>
      <c r="O54" s="107">
        <f t="shared" si="18"/>
        <v>0</v>
      </c>
      <c r="P54" s="107">
        <f t="shared" si="18"/>
        <v>0</v>
      </c>
      <c r="Q54" s="108">
        <f t="shared" si="18"/>
        <v>169370000</v>
      </c>
    </row>
    <row r="55" spans="1:17" s="20" customFormat="1" ht="27.75" customHeight="1">
      <c r="A55" s="109"/>
      <c r="B55" s="110">
        <v>1000</v>
      </c>
      <c r="C55" s="110"/>
      <c r="D55" s="111" t="s">
        <v>80</v>
      </c>
      <c r="E55" s="112">
        <f>E56</f>
        <v>1886400</v>
      </c>
      <c r="F55" s="112">
        <f aca="true" t="shared" si="19" ref="F55:Q55">F56</f>
        <v>1886400</v>
      </c>
      <c r="G55" s="112">
        <f t="shared" si="19"/>
        <v>0</v>
      </c>
      <c r="H55" s="112">
        <f t="shared" si="19"/>
        <v>0</v>
      </c>
      <c r="I55" s="112">
        <f t="shared" si="19"/>
        <v>0</v>
      </c>
      <c r="J55" s="112">
        <f t="shared" si="19"/>
        <v>0</v>
      </c>
      <c r="K55" s="112">
        <f t="shared" si="19"/>
        <v>0</v>
      </c>
      <c r="L55" s="112">
        <f t="shared" si="19"/>
        <v>0</v>
      </c>
      <c r="M55" s="112">
        <f t="shared" si="19"/>
        <v>0</v>
      </c>
      <c r="N55" s="112">
        <f t="shared" si="19"/>
        <v>0</v>
      </c>
      <c r="O55" s="112">
        <f t="shared" si="19"/>
        <v>0</v>
      </c>
      <c r="P55" s="112">
        <f t="shared" si="19"/>
        <v>0</v>
      </c>
      <c r="Q55" s="113">
        <f t="shared" si="19"/>
        <v>1886400</v>
      </c>
    </row>
    <row r="56" spans="1:17" s="20" customFormat="1" ht="63.75">
      <c r="A56" s="114" t="s">
        <v>108</v>
      </c>
      <c r="B56" s="50">
        <v>1060</v>
      </c>
      <c r="C56" s="50" t="s">
        <v>27</v>
      </c>
      <c r="D56" s="143" t="s">
        <v>137</v>
      </c>
      <c r="E56" s="49">
        <f>F56+I56</f>
        <v>1886400</v>
      </c>
      <c r="F56" s="49">
        <v>1886400</v>
      </c>
      <c r="G56" s="50"/>
      <c r="H56" s="50"/>
      <c r="I56" s="50"/>
      <c r="J56" s="49">
        <f>K56+N56</f>
        <v>0</v>
      </c>
      <c r="K56" s="50"/>
      <c r="L56" s="50"/>
      <c r="M56" s="50"/>
      <c r="N56" s="50"/>
      <c r="O56" s="50"/>
      <c r="P56" s="50"/>
      <c r="Q56" s="115">
        <f>E56+J56</f>
        <v>1886400</v>
      </c>
    </row>
    <row r="57" spans="1:17" s="20" customFormat="1" ht="23.25" customHeight="1">
      <c r="A57" s="116"/>
      <c r="B57" s="52">
        <v>3000</v>
      </c>
      <c r="C57" s="52"/>
      <c r="D57" s="144" t="s">
        <v>73</v>
      </c>
      <c r="E57" s="48">
        <f>E58+E59+E60+E61+E64+E65+E66+E67+E68+E69+E70+E71+E72+E73+E74+E75+E76+E77+E78+E81+E62+E63</f>
        <v>167273600</v>
      </c>
      <c r="F57" s="48">
        <f aca="true" t="shared" si="20" ref="F57:Q57">F58+F59+F60+F61+F64+F65+F66+F67+F68+F69+F70+F71+F72+F73+F74+F75+F76+F77+F78+F81+F62+F63</f>
        <v>167273600</v>
      </c>
      <c r="G57" s="48">
        <f t="shared" si="20"/>
        <v>2366800</v>
      </c>
      <c r="H57" s="48">
        <f t="shared" si="20"/>
        <v>133800</v>
      </c>
      <c r="I57" s="48">
        <f t="shared" si="20"/>
        <v>0</v>
      </c>
      <c r="J57" s="48">
        <f t="shared" si="20"/>
        <v>210000</v>
      </c>
      <c r="K57" s="48">
        <f t="shared" si="20"/>
        <v>210000</v>
      </c>
      <c r="L57" s="48">
        <f t="shared" si="20"/>
        <v>40000</v>
      </c>
      <c r="M57" s="48">
        <f t="shared" si="20"/>
        <v>0</v>
      </c>
      <c r="N57" s="48">
        <f t="shared" si="20"/>
        <v>0</v>
      </c>
      <c r="O57" s="48">
        <f t="shared" si="20"/>
        <v>0</v>
      </c>
      <c r="P57" s="48">
        <f t="shared" si="20"/>
        <v>0</v>
      </c>
      <c r="Q57" s="48">
        <f t="shared" si="20"/>
        <v>167483600</v>
      </c>
    </row>
    <row r="58" spans="1:17" s="16" customFormat="1" ht="38.25">
      <c r="A58" s="114" t="s">
        <v>109</v>
      </c>
      <c r="B58" s="50">
        <v>3011</v>
      </c>
      <c r="C58" s="50">
        <v>1030</v>
      </c>
      <c r="D58" s="53" t="s">
        <v>81</v>
      </c>
      <c r="E58" s="49">
        <f aca="true" t="shared" si="21" ref="E58:E70">F58+I58</f>
        <v>7600000</v>
      </c>
      <c r="F58" s="49">
        <v>7600000</v>
      </c>
      <c r="G58" s="50"/>
      <c r="H58" s="50"/>
      <c r="I58" s="50"/>
      <c r="J58" s="49">
        <f aca="true" t="shared" si="22" ref="J58:J70">K58+N58</f>
        <v>0</v>
      </c>
      <c r="K58" s="49"/>
      <c r="L58" s="49"/>
      <c r="M58" s="49"/>
      <c r="N58" s="49"/>
      <c r="O58" s="49"/>
      <c r="P58" s="49"/>
      <c r="Q58" s="115">
        <f aca="true" t="shared" si="23" ref="Q58:Q70">E58+J58</f>
        <v>7600000</v>
      </c>
    </row>
    <row r="59" spans="1:17" s="16" customFormat="1" ht="38.25">
      <c r="A59" s="114" t="s">
        <v>110</v>
      </c>
      <c r="B59" s="50">
        <v>3012</v>
      </c>
      <c r="C59" s="50">
        <v>1060</v>
      </c>
      <c r="D59" s="53" t="s">
        <v>54</v>
      </c>
      <c r="E59" s="49">
        <f t="shared" si="21"/>
        <v>98753400</v>
      </c>
      <c r="F59" s="49">
        <v>98753400</v>
      </c>
      <c r="G59" s="50"/>
      <c r="H59" s="50"/>
      <c r="I59" s="50"/>
      <c r="J59" s="49">
        <f t="shared" si="22"/>
        <v>0</v>
      </c>
      <c r="K59" s="49"/>
      <c r="L59" s="49"/>
      <c r="M59" s="49"/>
      <c r="N59" s="49"/>
      <c r="O59" s="54"/>
      <c r="P59" s="54"/>
      <c r="Q59" s="115">
        <f t="shared" si="23"/>
        <v>98753400</v>
      </c>
    </row>
    <row r="60" spans="1:17" s="16" customFormat="1" ht="51">
      <c r="A60" s="114" t="s">
        <v>111</v>
      </c>
      <c r="B60" s="50">
        <v>3021</v>
      </c>
      <c r="C60" s="50">
        <v>1030</v>
      </c>
      <c r="D60" s="53" t="s">
        <v>82</v>
      </c>
      <c r="E60" s="49">
        <f t="shared" si="21"/>
        <v>660000</v>
      </c>
      <c r="F60" s="49">
        <v>660000</v>
      </c>
      <c r="G60" s="50"/>
      <c r="H60" s="50"/>
      <c r="I60" s="50"/>
      <c r="J60" s="49">
        <f t="shared" si="22"/>
        <v>0</v>
      </c>
      <c r="K60" s="49"/>
      <c r="L60" s="49"/>
      <c r="M60" s="49"/>
      <c r="N60" s="49"/>
      <c r="O60" s="49"/>
      <c r="P60" s="49"/>
      <c r="Q60" s="115">
        <f t="shared" si="23"/>
        <v>660000</v>
      </c>
    </row>
    <row r="61" spans="1:17" s="16" customFormat="1" ht="51">
      <c r="A61" s="114" t="s">
        <v>112</v>
      </c>
      <c r="B61" s="50">
        <v>3022</v>
      </c>
      <c r="C61" s="50">
        <v>1060</v>
      </c>
      <c r="D61" s="53" t="s">
        <v>55</v>
      </c>
      <c r="E61" s="49">
        <f t="shared" si="21"/>
        <v>7376100</v>
      </c>
      <c r="F61" s="49">
        <v>7376100</v>
      </c>
      <c r="G61" s="50"/>
      <c r="H61" s="50"/>
      <c r="I61" s="50"/>
      <c r="J61" s="49">
        <f t="shared" si="22"/>
        <v>0</v>
      </c>
      <c r="K61" s="49"/>
      <c r="L61" s="49"/>
      <c r="M61" s="49"/>
      <c r="N61" s="49"/>
      <c r="O61" s="54"/>
      <c r="P61" s="54"/>
      <c r="Q61" s="115">
        <f t="shared" si="23"/>
        <v>7376100</v>
      </c>
    </row>
    <row r="62" spans="1:17" ht="25.5">
      <c r="A62" s="117" t="s">
        <v>113</v>
      </c>
      <c r="B62" s="71">
        <v>3032</v>
      </c>
      <c r="C62" s="71">
        <v>1070</v>
      </c>
      <c r="D62" s="44" t="s">
        <v>94</v>
      </c>
      <c r="E62" s="49">
        <f t="shared" si="21"/>
        <v>5000</v>
      </c>
      <c r="F62" s="49">
        <v>5000</v>
      </c>
      <c r="G62" s="50"/>
      <c r="H62" s="50"/>
      <c r="I62" s="50"/>
      <c r="J62" s="49">
        <f t="shared" si="22"/>
        <v>0</v>
      </c>
      <c r="K62" s="49"/>
      <c r="L62" s="49"/>
      <c r="M62" s="51"/>
      <c r="N62" s="51"/>
      <c r="O62" s="73"/>
      <c r="P62" s="73"/>
      <c r="Q62" s="118">
        <f t="shared" si="23"/>
        <v>5000</v>
      </c>
    </row>
    <row r="63" spans="1:17" ht="38.25">
      <c r="A63" s="117" t="s">
        <v>114</v>
      </c>
      <c r="B63" s="71">
        <v>3035</v>
      </c>
      <c r="C63" s="71">
        <v>1070</v>
      </c>
      <c r="D63" s="44" t="s">
        <v>93</v>
      </c>
      <c r="E63" s="49">
        <f t="shared" si="21"/>
        <v>5000</v>
      </c>
      <c r="F63" s="49">
        <v>5000</v>
      </c>
      <c r="G63" s="50"/>
      <c r="H63" s="50"/>
      <c r="I63" s="50"/>
      <c r="J63" s="49">
        <f t="shared" si="22"/>
        <v>0</v>
      </c>
      <c r="K63" s="49"/>
      <c r="L63" s="49"/>
      <c r="M63" s="51"/>
      <c r="N63" s="51"/>
      <c r="O63" s="73"/>
      <c r="P63" s="73"/>
      <c r="Q63" s="118">
        <f t="shared" si="23"/>
        <v>5000</v>
      </c>
    </row>
    <row r="64" spans="1:17" s="16" customFormat="1" ht="25.5">
      <c r="A64" s="114" t="s">
        <v>115</v>
      </c>
      <c r="B64" s="50">
        <v>3041</v>
      </c>
      <c r="C64" s="50">
        <v>1040</v>
      </c>
      <c r="D64" s="53" t="s">
        <v>48</v>
      </c>
      <c r="E64" s="49">
        <f t="shared" si="21"/>
        <v>350600</v>
      </c>
      <c r="F64" s="49">
        <v>350600</v>
      </c>
      <c r="G64" s="50"/>
      <c r="H64" s="50"/>
      <c r="I64" s="50"/>
      <c r="J64" s="49">
        <f t="shared" si="22"/>
        <v>0</v>
      </c>
      <c r="K64" s="49"/>
      <c r="L64" s="49"/>
      <c r="M64" s="49"/>
      <c r="N64" s="49"/>
      <c r="O64" s="49"/>
      <c r="P64" s="49"/>
      <c r="Q64" s="115">
        <f t="shared" si="23"/>
        <v>350600</v>
      </c>
    </row>
    <row r="65" spans="1:17" s="16" customFormat="1" ht="12.75">
      <c r="A65" s="114" t="s">
        <v>117</v>
      </c>
      <c r="B65" s="50">
        <v>3043</v>
      </c>
      <c r="C65" s="50">
        <v>1040</v>
      </c>
      <c r="D65" s="53" t="s">
        <v>49</v>
      </c>
      <c r="E65" s="49">
        <f t="shared" si="21"/>
        <v>17010000</v>
      </c>
      <c r="F65" s="49">
        <v>17010000</v>
      </c>
      <c r="G65" s="50"/>
      <c r="H65" s="50"/>
      <c r="I65" s="50"/>
      <c r="J65" s="49">
        <f t="shared" si="22"/>
        <v>0</v>
      </c>
      <c r="K65" s="49"/>
      <c r="L65" s="49"/>
      <c r="M65" s="49"/>
      <c r="N65" s="49"/>
      <c r="O65" s="49"/>
      <c r="P65" s="49"/>
      <c r="Q65" s="115">
        <f t="shared" si="23"/>
        <v>17010000</v>
      </c>
    </row>
    <row r="66" spans="1:17" s="16" customFormat="1" ht="25.5">
      <c r="A66" s="114" t="s">
        <v>118</v>
      </c>
      <c r="B66" s="50">
        <v>3044</v>
      </c>
      <c r="C66" s="50">
        <v>1040</v>
      </c>
      <c r="D66" s="53" t="s">
        <v>50</v>
      </c>
      <c r="E66" s="49">
        <f t="shared" si="21"/>
        <v>2001000</v>
      </c>
      <c r="F66" s="49">
        <v>2001000</v>
      </c>
      <c r="G66" s="50"/>
      <c r="H66" s="50"/>
      <c r="I66" s="50"/>
      <c r="J66" s="49">
        <f t="shared" si="22"/>
        <v>0</v>
      </c>
      <c r="K66" s="49"/>
      <c r="L66" s="49"/>
      <c r="M66" s="49"/>
      <c r="N66" s="49"/>
      <c r="O66" s="49"/>
      <c r="P66" s="49"/>
      <c r="Q66" s="115">
        <f t="shared" si="23"/>
        <v>2001000</v>
      </c>
    </row>
    <row r="67" spans="1:17" s="16" customFormat="1" ht="12.75">
      <c r="A67" s="114" t="s">
        <v>119</v>
      </c>
      <c r="B67" s="50">
        <v>3045</v>
      </c>
      <c r="C67" s="50">
        <v>1040</v>
      </c>
      <c r="D67" s="53" t="s">
        <v>51</v>
      </c>
      <c r="E67" s="49">
        <f t="shared" si="21"/>
        <v>6110000</v>
      </c>
      <c r="F67" s="49">
        <v>6110000</v>
      </c>
      <c r="G67" s="50"/>
      <c r="H67" s="50"/>
      <c r="I67" s="50"/>
      <c r="J67" s="49">
        <f t="shared" si="22"/>
        <v>0</v>
      </c>
      <c r="K67" s="49"/>
      <c r="L67" s="49"/>
      <c r="M67" s="49"/>
      <c r="N67" s="49"/>
      <c r="O67" s="49"/>
      <c r="P67" s="49"/>
      <c r="Q67" s="115">
        <f t="shared" si="23"/>
        <v>6110000</v>
      </c>
    </row>
    <row r="68" spans="1:17" s="16" customFormat="1" ht="12.75">
      <c r="A68" s="114" t="s">
        <v>120</v>
      </c>
      <c r="B68" s="50">
        <v>3046</v>
      </c>
      <c r="C68" s="50">
        <v>1040</v>
      </c>
      <c r="D68" s="53" t="s">
        <v>138</v>
      </c>
      <c r="E68" s="49">
        <f t="shared" si="21"/>
        <v>200600</v>
      </c>
      <c r="F68" s="49">
        <v>200600</v>
      </c>
      <c r="G68" s="50"/>
      <c r="H68" s="50"/>
      <c r="I68" s="50"/>
      <c r="J68" s="49">
        <f t="shared" si="22"/>
        <v>0</v>
      </c>
      <c r="K68" s="49"/>
      <c r="L68" s="49"/>
      <c r="M68" s="49"/>
      <c r="N68" s="49"/>
      <c r="O68" s="49"/>
      <c r="P68" s="49"/>
      <c r="Q68" s="115">
        <f t="shared" si="23"/>
        <v>200600</v>
      </c>
    </row>
    <row r="69" spans="1:17" s="16" customFormat="1" ht="12.75">
      <c r="A69" s="114" t="s">
        <v>116</v>
      </c>
      <c r="B69" s="50">
        <v>3042</v>
      </c>
      <c r="C69" s="50">
        <v>1040</v>
      </c>
      <c r="D69" s="53" t="s">
        <v>52</v>
      </c>
      <c r="E69" s="49">
        <f t="shared" si="21"/>
        <v>80000</v>
      </c>
      <c r="F69" s="49">
        <v>80000</v>
      </c>
      <c r="G69" s="50"/>
      <c r="H69" s="50"/>
      <c r="I69" s="50"/>
      <c r="J69" s="49">
        <f t="shared" si="22"/>
        <v>0</v>
      </c>
      <c r="K69" s="49"/>
      <c r="L69" s="49"/>
      <c r="M69" s="49"/>
      <c r="N69" s="49"/>
      <c r="O69" s="49"/>
      <c r="P69" s="49"/>
      <c r="Q69" s="115">
        <f t="shared" si="23"/>
        <v>80000</v>
      </c>
    </row>
    <row r="70" spans="1:17" s="16" customFormat="1" ht="25.5">
      <c r="A70" s="114" t="s">
        <v>121</v>
      </c>
      <c r="B70" s="50">
        <v>3047</v>
      </c>
      <c r="C70" s="50">
        <v>1040</v>
      </c>
      <c r="D70" s="53" t="s">
        <v>53</v>
      </c>
      <c r="E70" s="49">
        <f t="shared" si="21"/>
        <v>11058000</v>
      </c>
      <c r="F70" s="49">
        <v>11058000</v>
      </c>
      <c r="G70" s="50"/>
      <c r="H70" s="50"/>
      <c r="I70" s="50"/>
      <c r="J70" s="49">
        <f t="shared" si="22"/>
        <v>0</v>
      </c>
      <c r="K70" s="49"/>
      <c r="L70" s="49"/>
      <c r="M70" s="49"/>
      <c r="N70" s="49"/>
      <c r="O70" s="49"/>
      <c r="P70" s="49"/>
      <c r="Q70" s="115">
        <f t="shared" si="23"/>
        <v>11058000</v>
      </c>
    </row>
    <row r="71" spans="1:17" s="16" customFormat="1" ht="25.5">
      <c r="A71" s="119" t="s">
        <v>139</v>
      </c>
      <c r="B71" s="59">
        <v>3081</v>
      </c>
      <c r="C71" s="59">
        <v>1010</v>
      </c>
      <c r="D71" s="53" t="s">
        <v>56</v>
      </c>
      <c r="E71" s="60">
        <f aca="true" t="shared" si="24" ref="E71:E77">F71+I71</f>
        <v>10094000</v>
      </c>
      <c r="F71" s="60">
        <v>10094000</v>
      </c>
      <c r="G71" s="61"/>
      <c r="H71" s="61"/>
      <c r="I71" s="61"/>
      <c r="J71" s="60">
        <f aca="true" t="shared" si="25" ref="J71:J77">K71+N71</f>
        <v>0</v>
      </c>
      <c r="K71" s="60"/>
      <c r="L71" s="60"/>
      <c r="M71" s="60"/>
      <c r="N71" s="60"/>
      <c r="O71" s="54"/>
      <c r="P71" s="54"/>
      <c r="Q71" s="83">
        <f aca="true" t="shared" si="26" ref="Q71:Q77">E71+J71</f>
        <v>10094000</v>
      </c>
    </row>
    <row r="72" spans="1:17" s="16" customFormat="1" ht="38.25">
      <c r="A72" s="114" t="s">
        <v>122</v>
      </c>
      <c r="B72" s="50">
        <v>3050</v>
      </c>
      <c r="C72" s="50">
        <v>1070</v>
      </c>
      <c r="D72" s="53" t="s">
        <v>47</v>
      </c>
      <c r="E72" s="49">
        <f t="shared" si="24"/>
        <v>42700</v>
      </c>
      <c r="F72" s="49">
        <v>42700</v>
      </c>
      <c r="G72" s="50"/>
      <c r="H72" s="50"/>
      <c r="I72" s="50"/>
      <c r="J72" s="49">
        <f t="shared" si="25"/>
        <v>0</v>
      </c>
      <c r="K72" s="49"/>
      <c r="L72" s="49"/>
      <c r="M72" s="49"/>
      <c r="N72" s="49"/>
      <c r="O72" s="49"/>
      <c r="P72" s="49"/>
      <c r="Q72" s="115">
        <f t="shared" si="26"/>
        <v>42700</v>
      </c>
    </row>
    <row r="73" spans="1:17" s="16" customFormat="1" ht="127.5">
      <c r="A73" s="119" t="s">
        <v>123</v>
      </c>
      <c r="B73" s="59">
        <v>3080</v>
      </c>
      <c r="C73" s="59">
        <v>1040</v>
      </c>
      <c r="D73" s="53" t="s">
        <v>140</v>
      </c>
      <c r="E73" s="60">
        <f t="shared" si="24"/>
        <v>3015000</v>
      </c>
      <c r="F73" s="60">
        <v>3015000</v>
      </c>
      <c r="G73" s="61"/>
      <c r="H73" s="61"/>
      <c r="I73" s="61"/>
      <c r="J73" s="60">
        <f t="shared" si="25"/>
        <v>0</v>
      </c>
      <c r="K73" s="60"/>
      <c r="L73" s="60"/>
      <c r="M73" s="60"/>
      <c r="N73" s="60"/>
      <c r="O73" s="54"/>
      <c r="P73" s="54"/>
      <c r="Q73" s="83">
        <f t="shared" si="26"/>
        <v>3015000</v>
      </c>
    </row>
    <row r="74" spans="1:17" s="16" customFormat="1" ht="25.5">
      <c r="A74" s="114" t="s">
        <v>124</v>
      </c>
      <c r="B74" s="50">
        <v>3090</v>
      </c>
      <c r="C74" s="50">
        <v>1030</v>
      </c>
      <c r="D74" s="53" t="s">
        <v>141</v>
      </c>
      <c r="E74" s="49">
        <f t="shared" si="24"/>
        <v>16900</v>
      </c>
      <c r="F74" s="49">
        <v>16900</v>
      </c>
      <c r="G74" s="50"/>
      <c r="H74" s="50"/>
      <c r="I74" s="50"/>
      <c r="J74" s="49">
        <f t="shared" si="25"/>
        <v>0</v>
      </c>
      <c r="K74" s="49"/>
      <c r="L74" s="49"/>
      <c r="M74" s="49"/>
      <c r="N74" s="49"/>
      <c r="O74" s="54"/>
      <c r="P74" s="54"/>
      <c r="Q74" s="120">
        <f t="shared" si="26"/>
        <v>16900</v>
      </c>
    </row>
    <row r="75" spans="1:17" s="16" customFormat="1" ht="51">
      <c r="A75" s="114" t="s">
        <v>125</v>
      </c>
      <c r="B75" s="50">
        <v>3104</v>
      </c>
      <c r="C75" s="50">
        <v>1020</v>
      </c>
      <c r="D75" s="53" t="s">
        <v>143</v>
      </c>
      <c r="E75" s="49">
        <f t="shared" si="24"/>
        <v>2567300</v>
      </c>
      <c r="F75" s="49">
        <f>2637300-70000</f>
        <v>2567300</v>
      </c>
      <c r="G75" s="50">
        <f>2416800-50000</f>
        <v>2366800</v>
      </c>
      <c r="H75" s="50">
        <v>133800</v>
      </c>
      <c r="I75" s="50"/>
      <c r="J75" s="49">
        <f t="shared" si="25"/>
        <v>210000</v>
      </c>
      <c r="K75" s="49">
        <v>210000</v>
      </c>
      <c r="L75" s="49">
        <v>40000</v>
      </c>
      <c r="M75" s="49"/>
      <c r="N75" s="49"/>
      <c r="O75" s="55"/>
      <c r="P75" s="55"/>
      <c r="Q75" s="120">
        <f t="shared" si="26"/>
        <v>2777300</v>
      </c>
    </row>
    <row r="76" spans="1:17" s="16" customFormat="1" ht="62.25" customHeight="1">
      <c r="A76" s="114" t="s">
        <v>144</v>
      </c>
      <c r="B76" s="50">
        <v>3160</v>
      </c>
      <c r="C76" s="50">
        <v>1010</v>
      </c>
      <c r="D76" s="53" t="s">
        <v>142</v>
      </c>
      <c r="E76" s="49">
        <f t="shared" si="24"/>
        <v>36000</v>
      </c>
      <c r="F76" s="49">
        <v>36000</v>
      </c>
      <c r="G76" s="50"/>
      <c r="H76" s="50"/>
      <c r="I76" s="50"/>
      <c r="J76" s="49">
        <f t="shared" si="25"/>
        <v>0</v>
      </c>
      <c r="K76" s="49"/>
      <c r="L76" s="49"/>
      <c r="M76" s="49"/>
      <c r="N76" s="49"/>
      <c r="O76" s="54"/>
      <c r="P76" s="54"/>
      <c r="Q76" s="120">
        <f t="shared" si="26"/>
        <v>36000</v>
      </c>
    </row>
    <row r="77" spans="1:17" s="16" customFormat="1" ht="63.75">
      <c r="A77" s="114" t="s">
        <v>145</v>
      </c>
      <c r="B77" s="50">
        <v>3180</v>
      </c>
      <c r="C77" s="50">
        <v>1060</v>
      </c>
      <c r="D77" s="53" t="s">
        <v>84</v>
      </c>
      <c r="E77" s="49">
        <f t="shared" si="24"/>
        <v>56000</v>
      </c>
      <c r="F77" s="49">
        <v>56000</v>
      </c>
      <c r="G77" s="50"/>
      <c r="H77" s="50"/>
      <c r="I77" s="50"/>
      <c r="J77" s="49">
        <f t="shared" si="25"/>
        <v>0</v>
      </c>
      <c r="K77" s="49"/>
      <c r="L77" s="49"/>
      <c r="M77" s="49"/>
      <c r="N77" s="49"/>
      <c r="O77" s="54"/>
      <c r="P77" s="54"/>
      <c r="Q77" s="120">
        <f t="shared" si="26"/>
        <v>56000</v>
      </c>
    </row>
    <row r="78" spans="1:17" s="20" customFormat="1" ht="56.25" customHeight="1">
      <c r="A78" s="116"/>
      <c r="B78" s="52">
        <v>3190</v>
      </c>
      <c r="C78" s="52"/>
      <c r="D78" s="67" t="s">
        <v>151</v>
      </c>
      <c r="E78" s="48">
        <f>E79+E80</f>
        <v>115000</v>
      </c>
      <c r="F78" s="48">
        <f>F79+F80</f>
        <v>115000</v>
      </c>
      <c r="G78" s="48">
        <f aca="true" t="shared" si="27" ref="G78:Q78">G79+G80</f>
        <v>0</v>
      </c>
      <c r="H78" s="48">
        <f t="shared" si="27"/>
        <v>0</v>
      </c>
      <c r="I78" s="48">
        <f t="shared" si="27"/>
        <v>0</v>
      </c>
      <c r="J78" s="48">
        <f t="shared" si="27"/>
        <v>0</v>
      </c>
      <c r="K78" s="48">
        <f t="shared" si="27"/>
        <v>0</v>
      </c>
      <c r="L78" s="48">
        <f t="shared" si="27"/>
        <v>0</v>
      </c>
      <c r="M78" s="48">
        <f t="shared" si="27"/>
        <v>0</v>
      </c>
      <c r="N78" s="48">
        <f t="shared" si="27"/>
        <v>0</v>
      </c>
      <c r="O78" s="48">
        <f t="shared" si="27"/>
        <v>0</v>
      </c>
      <c r="P78" s="48">
        <f t="shared" si="27"/>
        <v>0</v>
      </c>
      <c r="Q78" s="115">
        <f t="shared" si="27"/>
        <v>115000</v>
      </c>
    </row>
    <row r="79" spans="1:17" s="16" customFormat="1" ht="42" customHeight="1">
      <c r="A79" s="114" t="s">
        <v>146</v>
      </c>
      <c r="B79" s="50">
        <v>3192</v>
      </c>
      <c r="C79" s="50">
        <v>1030</v>
      </c>
      <c r="D79" s="53" t="s">
        <v>147</v>
      </c>
      <c r="E79" s="49">
        <f>F79+I79</f>
        <v>50000</v>
      </c>
      <c r="F79" s="49">
        <v>50000</v>
      </c>
      <c r="G79" s="50"/>
      <c r="H79" s="50"/>
      <c r="I79" s="50"/>
      <c r="J79" s="60">
        <f>K79+N79</f>
        <v>0</v>
      </c>
      <c r="K79" s="49"/>
      <c r="L79" s="49"/>
      <c r="M79" s="49"/>
      <c r="N79" s="49"/>
      <c r="O79" s="54"/>
      <c r="P79" s="54"/>
      <c r="Q79" s="41">
        <f>E79+J79</f>
        <v>50000</v>
      </c>
    </row>
    <row r="80" spans="1:17" s="16" customFormat="1" ht="42" customHeight="1">
      <c r="A80" s="114" t="s">
        <v>146</v>
      </c>
      <c r="B80" s="50">
        <v>3192</v>
      </c>
      <c r="C80" s="50">
        <v>1030</v>
      </c>
      <c r="D80" s="53" t="s">
        <v>147</v>
      </c>
      <c r="E80" s="49">
        <f>F80+I80</f>
        <v>65000</v>
      </c>
      <c r="F80" s="49">
        <v>65000</v>
      </c>
      <c r="G80" s="50"/>
      <c r="H80" s="50"/>
      <c r="I80" s="50"/>
      <c r="J80" s="60">
        <f>K80+N80</f>
        <v>0</v>
      </c>
      <c r="K80" s="49"/>
      <c r="L80" s="49"/>
      <c r="M80" s="49"/>
      <c r="N80" s="49"/>
      <c r="O80" s="54"/>
      <c r="P80" s="54"/>
      <c r="Q80" s="41">
        <f>E80+J80</f>
        <v>65000</v>
      </c>
    </row>
    <row r="81" spans="1:17" s="19" customFormat="1" ht="12.75">
      <c r="A81" s="121"/>
      <c r="B81" s="66">
        <v>3240</v>
      </c>
      <c r="C81" s="66"/>
      <c r="D81" s="56" t="s">
        <v>83</v>
      </c>
      <c r="E81" s="48">
        <f>E82+E83</f>
        <v>121000</v>
      </c>
      <c r="F81" s="48">
        <f aca="true" t="shared" si="28" ref="F81:Q81">F82+F83</f>
        <v>121000</v>
      </c>
      <c r="G81" s="48">
        <f t="shared" si="28"/>
        <v>0</v>
      </c>
      <c r="H81" s="48">
        <f t="shared" si="28"/>
        <v>0</v>
      </c>
      <c r="I81" s="48">
        <f t="shared" si="28"/>
        <v>0</v>
      </c>
      <c r="J81" s="48">
        <f t="shared" si="28"/>
        <v>0</v>
      </c>
      <c r="K81" s="48">
        <f t="shared" si="28"/>
        <v>0</v>
      </c>
      <c r="L81" s="48">
        <f t="shared" si="28"/>
        <v>0</v>
      </c>
      <c r="M81" s="48">
        <f t="shared" si="28"/>
        <v>0</v>
      </c>
      <c r="N81" s="48">
        <f t="shared" si="28"/>
        <v>0</v>
      </c>
      <c r="O81" s="48">
        <f t="shared" si="28"/>
        <v>0</v>
      </c>
      <c r="P81" s="48">
        <f t="shared" si="28"/>
        <v>0</v>
      </c>
      <c r="Q81" s="115">
        <f t="shared" si="28"/>
        <v>121000</v>
      </c>
    </row>
    <row r="82" spans="1:17" ht="12.75">
      <c r="A82" s="117" t="s">
        <v>148</v>
      </c>
      <c r="B82" s="71">
        <v>3242</v>
      </c>
      <c r="C82" s="71">
        <v>1090</v>
      </c>
      <c r="D82" s="72" t="s">
        <v>149</v>
      </c>
      <c r="E82" s="49">
        <f>F82+I82</f>
        <v>21000</v>
      </c>
      <c r="F82" s="49">
        <v>21000</v>
      </c>
      <c r="G82" s="50"/>
      <c r="H82" s="50"/>
      <c r="I82" s="50"/>
      <c r="J82" s="49">
        <f>K82+N82</f>
        <v>0</v>
      </c>
      <c r="K82" s="49"/>
      <c r="L82" s="49"/>
      <c r="M82" s="51"/>
      <c r="N82" s="51"/>
      <c r="O82" s="22"/>
      <c r="P82" s="22"/>
      <c r="Q82" s="118">
        <f>E82+J82</f>
        <v>21000</v>
      </c>
    </row>
    <row r="83" spans="1:17" ht="13.5" thickBot="1">
      <c r="A83" s="122" t="s">
        <v>148</v>
      </c>
      <c r="B83" s="123">
        <v>3242</v>
      </c>
      <c r="C83" s="123">
        <v>1090</v>
      </c>
      <c r="D83" s="124" t="s">
        <v>150</v>
      </c>
      <c r="E83" s="125">
        <f>F83+I83</f>
        <v>100000</v>
      </c>
      <c r="F83" s="125">
        <v>100000</v>
      </c>
      <c r="G83" s="126"/>
      <c r="H83" s="126"/>
      <c r="I83" s="126"/>
      <c r="J83" s="125">
        <f>K83+N83</f>
        <v>0</v>
      </c>
      <c r="K83" s="125"/>
      <c r="L83" s="125"/>
      <c r="M83" s="127"/>
      <c r="N83" s="127"/>
      <c r="O83" s="128"/>
      <c r="P83" s="128"/>
      <c r="Q83" s="129">
        <f>E83+J83</f>
        <v>100000</v>
      </c>
    </row>
    <row r="84" spans="1:17" s="19" customFormat="1" ht="13.5" thickBot="1">
      <c r="A84" s="89"/>
      <c r="B84" s="74"/>
      <c r="C84" s="74"/>
      <c r="D84" s="75" t="s">
        <v>7</v>
      </c>
      <c r="E84" s="76">
        <f>E85+E92</f>
        <v>7052900</v>
      </c>
      <c r="F84" s="76">
        <f aca="true" t="shared" si="29" ref="F84:Q84">F85+F92</f>
        <v>7052900</v>
      </c>
      <c r="G84" s="76">
        <f t="shared" si="29"/>
        <v>4742500</v>
      </c>
      <c r="H84" s="76">
        <f t="shared" si="29"/>
        <v>500800</v>
      </c>
      <c r="I84" s="76">
        <f t="shared" si="29"/>
        <v>0</v>
      </c>
      <c r="J84" s="76">
        <f t="shared" si="29"/>
        <v>626800</v>
      </c>
      <c r="K84" s="76">
        <f t="shared" si="29"/>
        <v>86800</v>
      </c>
      <c r="L84" s="76">
        <f t="shared" si="29"/>
        <v>10000</v>
      </c>
      <c r="M84" s="76">
        <f t="shared" si="29"/>
        <v>0</v>
      </c>
      <c r="N84" s="76">
        <f t="shared" si="29"/>
        <v>540000</v>
      </c>
      <c r="O84" s="76">
        <f t="shared" si="29"/>
        <v>320000</v>
      </c>
      <c r="P84" s="76">
        <f t="shared" si="29"/>
        <v>320000</v>
      </c>
      <c r="Q84" s="77">
        <f t="shared" si="29"/>
        <v>7679700</v>
      </c>
    </row>
    <row r="85" spans="1:17" s="20" customFormat="1" ht="12.75">
      <c r="A85" s="101"/>
      <c r="B85" s="102">
        <v>4000</v>
      </c>
      <c r="C85" s="102"/>
      <c r="D85" s="80" t="s">
        <v>90</v>
      </c>
      <c r="E85" s="81">
        <f>E86+E87+E88+E89</f>
        <v>5541400</v>
      </c>
      <c r="F85" s="81">
        <f aca="true" t="shared" si="30" ref="F85:Q85">F86+F87+F88+F89</f>
        <v>5541400</v>
      </c>
      <c r="G85" s="81">
        <f t="shared" si="30"/>
        <v>3586200</v>
      </c>
      <c r="H85" s="81">
        <f t="shared" si="30"/>
        <v>423300</v>
      </c>
      <c r="I85" s="81">
        <f t="shared" si="30"/>
        <v>0</v>
      </c>
      <c r="J85" s="81">
        <f t="shared" si="30"/>
        <v>547800</v>
      </c>
      <c r="K85" s="81">
        <f t="shared" si="30"/>
        <v>47800</v>
      </c>
      <c r="L85" s="81">
        <f t="shared" si="30"/>
        <v>0</v>
      </c>
      <c r="M85" s="81">
        <f t="shared" si="30"/>
        <v>0</v>
      </c>
      <c r="N85" s="81">
        <f t="shared" si="30"/>
        <v>500000</v>
      </c>
      <c r="O85" s="81">
        <f t="shared" si="30"/>
        <v>300000</v>
      </c>
      <c r="P85" s="81">
        <f t="shared" si="30"/>
        <v>300000</v>
      </c>
      <c r="Q85" s="69">
        <f t="shared" si="30"/>
        <v>6089200</v>
      </c>
    </row>
    <row r="86" spans="1:17" ht="12.75">
      <c r="A86" s="93">
        <v>1014030</v>
      </c>
      <c r="B86" s="43">
        <v>4030</v>
      </c>
      <c r="C86" s="43" t="s">
        <v>28</v>
      </c>
      <c r="D86" s="44" t="s">
        <v>86</v>
      </c>
      <c r="E86" s="35">
        <f aca="true" t="shared" si="31" ref="E86:E93">F86+I86</f>
        <v>4314000</v>
      </c>
      <c r="F86" s="35">
        <v>4314000</v>
      </c>
      <c r="G86" s="35">
        <v>3183300</v>
      </c>
      <c r="H86" s="35">
        <v>323300</v>
      </c>
      <c r="I86" s="38"/>
      <c r="J86" s="35">
        <f aca="true" t="shared" si="32" ref="J86:J93">K86+N86</f>
        <v>543000</v>
      </c>
      <c r="K86" s="35">
        <v>43000</v>
      </c>
      <c r="L86" s="35"/>
      <c r="M86" s="35"/>
      <c r="N86" s="35">
        <v>500000</v>
      </c>
      <c r="O86" s="45">
        <v>300000</v>
      </c>
      <c r="P86" s="45">
        <v>300000</v>
      </c>
      <c r="Q86" s="41">
        <f>E86+J86</f>
        <v>4857000</v>
      </c>
    </row>
    <row r="87" spans="1:17" ht="12.75">
      <c r="A87" s="93">
        <v>1014040</v>
      </c>
      <c r="B87" s="43">
        <v>4040</v>
      </c>
      <c r="C87" s="43" t="s">
        <v>28</v>
      </c>
      <c r="D87" s="44" t="s">
        <v>87</v>
      </c>
      <c r="E87" s="35">
        <f t="shared" si="31"/>
        <v>302900</v>
      </c>
      <c r="F87" s="35">
        <v>302900</v>
      </c>
      <c r="G87" s="35">
        <v>176800</v>
      </c>
      <c r="H87" s="35">
        <v>70000</v>
      </c>
      <c r="I87" s="38"/>
      <c r="J87" s="35">
        <f t="shared" si="32"/>
        <v>4800</v>
      </c>
      <c r="K87" s="35">
        <v>4800</v>
      </c>
      <c r="L87" s="35"/>
      <c r="M87" s="35"/>
      <c r="N87" s="35"/>
      <c r="O87" s="45"/>
      <c r="P87" s="45"/>
      <c r="Q87" s="41">
        <f>E87+J87</f>
        <v>307700</v>
      </c>
    </row>
    <row r="88" spans="1:17" ht="38.25">
      <c r="A88" s="93">
        <v>1014060</v>
      </c>
      <c r="B88" s="43">
        <v>4060</v>
      </c>
      <c r="C88" s="43" t="s">
        <v>29</v>
      </c>
      <c r="D88" s="44" t="s">
        <v>88</v>
      </c>
      <c r="E88" s="35">
        <f t="shared" si="31"/>
        <v>404100</v>
      </c>
      <c r="F88" s="35">
        <f>406900-2800</f>
        <v>404100</v>
      </c>
      <c r="G88" s="35">
        <v>226100</v>
      </c>
      <c r="H88" s="35">
        <v>30000</v>
      </c>
      <c r="I88" s="38"/>
      <c r="J88" s="35">
        <f t="shared" si="32"/>
        <v>0</v>
      </c>
      <c r="K88" s="35"/>
      <c r="L88" s="35"/>
      <c r="M88" s="35"/>
      <c r="N88" s="35"/>
      <c r="O88" s="45"/>
      <c r="P88" s="45"/>
      <c r="Q88" s="41">
        <f>E88+J88</f>
        <v>404100</v>
      </c>
    </row>
    <row r="89" spans="1:17" ht="25.5">
      <c r="A89" s="95"/>
      <c r="B89" s="42">
        <v>4080</v>
      </c>
      <c r="C89" s="42"/>
      <c r="D89" s="32" t="s">
        <v>85</v>
      </c>
      <c r="E89" s="37">
        <f>E90+E91</f>
        <v>520400</v>
      </c>
      <c r="F89" s="37">
        <f aca="true" t="shared" si="33" ref="F89:Q89">F90+F91</f>
        <v>520400</v>
      </c>
      <c r="G89" s="37">
        <f t="shared" si="33"/>
        <v>0</v>
      </c>
      <c r="H89" s="37">
        <f t="shared" si="33"/>
        <v>0</v>
      </c>
      <c r="I89" s="37">
        <f t="shared" si="33"/>
        <v>0</v>
      </c>
      <c r="J89" s="37">
        <f t="shared" si="33"/>
        <v>0</v>
      </c>
      <c r="K89" s="37">
        <f t="shared" si="33"/>
        <v>0</v>
      </c>
      <c r="L89" s="37">
        <f t="shared" si="33"/>
        <v>0</v>
      </c>
      <c r="M89" s="37">
        <f t="shared" si="33"/>
        <v>0</v>
      </c>
      <c r="N89" s="37">
        <f t="shared" si="33"/>
        <v>0</v>
      </c>
      <c r="O89" s="37">
        <f t="shared" si="33"/>
        <v>0</v>
      </c>
      <c r="P89" s="37">
        <f t="shared" si="33"/>
        <v>0</v>
      </c>
      <c r="Q89" s="83">
        <f t="shared" si="33"/>
        <v>520400</v>
      </c>
    </row>
    <row r="90" spans="1:17" ht="12.75">
      <c r="A90" s="93">
        <v>1014082</v>
      </c>
      <c r="B90" s="43">
        <v>4082</v>
      </c>
      <c r="C90" s="43" t="s">
        <v>30</v>
      </c>
      <c r="D90" s="44" t="s">
        <v>152</v>
      </c>
      <c r="E90" s="35">
        <f>F90+I90</f>
        <v>200000</v>
      </c>
      <c r="F90" s="35">
        <v>200000</v>
      </c>
      <c r="G90" s="35"/>
      <c r="H90" s="38"/>
      <c r="I90" s="38"/>
      <c r="J90" s="35">
        <f>K90+N90</f>
        <v>0</v>
      </c>
      <c r="K90" s="35"/>
      <c r="L90" s="35"/>
      <c r="M90" s="35"/>
      <c r="N90" s="35"/>
      <c r="O90" s="45"/>
      <c r="P90" s="45"/>
      <c r="Q90" s="41">
        <f>E90+J90</f>
        <v>200000</v>
      </c>
    </row>
    <row r="91" spans="1:17" ht="25.5">
      <c r="A91" s="93">
        <v>1014081</v>
      </c>
      <c r="B91" s="43">
        <v>4081</v>
      </c>
      <c r="C91" s="43" t="s">
        <v>30</v>
      </c>
      <c r="D91" s="44" t="s">
        <v>153</v>
      </c>
      <c r="E91" s="35">
        <f>F91+I91</f>
        <v>320400</v>
      </c>
      <c r="F91" s="35">
        <v>320400</v>
      </c>
      <c r="G91" s="35"/>
      <c r="H91" s="38"/>
      <c r="I91" s="38"/>
      <c r="J91" s="35">
        <f>K91+N91</f>
        <v>0</v>
      </c>
      <c r="K91" s="35"/>
      <c r="L91" s="35"/>
      <c r="M91" s="35"/>
      <c r="N91" s="35"/>
      <c r="O91" s="45"/>
      <c r="P91" s="45"/>
      <c r="Q91" s="41">
        <f>E91+J91</f>
        <v>320400</v>
      </c>
    </row>
    <row r="92" spans="1:17" s="19" customFormat="1" ht="12.75">
      <c r="A92" s="95"/>
      <c r="B92" s="42">
        <v>1000</v>
      </c>
      <c r="C92" s="42"/>
      <c r="D92" s="32" t="s">
        <v>80</v>
      </c>
      <c r="E92" s="37">
        <f>E93</f>
        <v>1511500</v>
      </c>
      <c r="F92" s="37">
        <f aca="true" t="shared" si="34" ref="F92:Q92">F93</f>
        <v>1511500</v>
      </c>
      <c r="G92" s="37">
        <f t="shared" si="34"/>
        <v>1156300</v>
      </c>
      <c r="H92" s="37">
        <f t="shared" si="34"/>
        <v>77500</v>
      </c>
      <c r="I92" s="37">
        <f t="shared" si="34"/>
        <v>0</v>
      </c>
      <c r="J92" s="37">
        <f t="shared" si="34"/>
        <v>79000</v>
      </c>
      <c r="K92" s="37">
        <f t="shared" si="34"/>
        <v>39000</v>
      </c>
      <c r="L92" s="37">
        <f t="shared" si="34"/>
        <v>10000</v>
      </c>
      <c r="M92" s="37">
        <f t="shared" si="34"/>
        <v>0</v>
      </c>
      <c r="N92" s="37">
        <f t="shared" si="34"/>
        <v>40000</v>
      </c>
      <c r="O92" s="37">
        <f t="shared" si="34"/>
        <v>20000</v>
      </c>
      <c r="P92" s="37">
        <f t="shared" si="34"/>
        <v>20000</v>
      </c>
      <c r="Q92" s="83">
        <f t="shared" si="34"/>
        <v>1590500</v>
      </c>
    </row>
    <row r="93" spans="1:17" ht="51.75" thickBot="1">
      <c r="A93" s="130">
        <v>1011100</v>
      </c>
      <c r="B93" s="131">
        <v>1100</v>
      </c>
      <c r="C93" s="131" t="s">
        <v>24</v>
      </c>
      <c r="D93" s="86" t="s">
        <v>89</v>
      </c>
      <c r="E93" s="87">
        <f t="shared" si="31"/>
        <v>1511500</v>
      </c>
      <c r="F93" s="87">
        <v>1511500</v>
      </c>
      <c r="G93" s="87">
        <v>1156300</v>
      </c>
      <c r="H93" s="87">
        <v>77500</v>
      </c>
      <c r="I93" s="87"/>
      <c r="J93" s="87">
        <f t="shared" si="32"/>
        <v>79000</v>
      </c>
      <c r="K93" s="87">
        <v>39000</v>
      </c>
      <c r="L93" s="87">
        <v>10000</v>
      </c>
      <c r="M93" s="87"/>
      <c r="N93" s="87">
        <v>40000</v>
      </c>
      <c r="O93" s="132">
        <v>20000</v>
      </c>
      <c r="P93" s="132">
        <v>20000</v>
      </c>
      <c r="Q93" s="88">
        <f>E93+J93</f>
        <v>1590500</v>
      </c>
    </row>
    <row r="94" spans="1:17" s="19" customFormat="1" ht="13.5" thickBot="1">
      <c r="A94" s="89"/>
      <c r="B94" s="74"/>
      <c r="C94" s="74"/>
      <c r="D94" s="75" t="s">
        <v>5</v>
      </c>
      <c r="E94" s="76">
        <f>E95+E96+E97</f>
        <v>2526270</v>
      </c>
      <c r="F94" s="76">
        <f aca="true" t="shared" si="35" ref="F94:Q94">F95+F96+F97</f>
        <v>2526270</v>
      </c>
      <c r="G94" s="76">
        <f t="shared" si="35"/>
        <v>0</v>
      </c>
      <c r="H94" s="76">
        <f t="shared" si="35"/>
        <v>0</v>
      </c>
      <c r="I94" s="76">
        <f t="shared" si="35"/>
        <v>0</v>
      </c>
      <c r="J94" s="76">
        <f t="shared" si="35"/>
        <v>0</v>
      </c>
      <c r="K94" s="76">
        <f t="shared" si="35"/>
        <v>0</v>
      </c>
      <c r="L94" s="76">
        <f t="shared" si="35"/>
        <v>0</v>
      </c>
      <c r="M94" s="76">
        <f t="shared" si="35"/>
        <v>0</v>
      </c>
      <c r="N94" s="76">
        <f t="shared" si="35"/>
        <v>0</v>
      </c>
      <c r="O94" s="76">
        <f t="shared" si="35"/>
        <v>0</v>
      </c>
      <c r="P94" s="76">
        <f t="shared" si="35"/>
        <v>0</v>
      </c>
      <c r="Q94" s="77">
        <f t="shared" si="35"/>
        <v>2526270</v>
      </c>
    </row>
    <row r="95" spans="1:17" s="16" customFormat="1" ht="12.75">
      <c r="A95" s="133">
        <v>3718700</v>
      </c>
      <c r="B95" s="134">
        <v>8700</v>
      </c>
      <c r="C95" s="134" t="s">
        <v>22</v>
      </c>
      <c r="D95" s="135" t="s">
        <v>8</v>
      </c>
      <c r="E95" s="136">
        <f>F95+I95</f>
        <v>500000</v>
      </c>
      <c r="F95" s="136">
        <v>500000</v>
      </c>
      <c r="G95" s="136"/>
      <c r="H95" s="136"/>
      <c r="I95" s="136"/>
      <c r="J95" s="136">
        <f>K95+N95</f>
        <v>0</v>
      </c>
      <c r="K95" s="136"/>
      <c r="L95" s="136"/>
      <c r="M95" s="136"/>
      <c r="N95" s="136"/>
      <c r="O95" s="137"/>
      <c r="P95" s="137"/>
      <c r="Q95" s="138">
        <f>E95+J95</f>
        <v>500000</v>
      </c>
    </row>
    <row r="96" spans="1:17" ht="12.75">
      <c r="A96" s="93">
        <v>3719150</v>
      </c>
      <c r="B96" s="43">
        <v>9150</v>
      </c>
      <c r="C96" s="43" t="s">
        <v>31</v>
      </c>
      <c r="D96" s="34" t="s">
        <v>154</v>
      </c>
      <c r="E96" s="35">
        <f>F96+I96</f>
        <v>1792000</v>
      </c>
      <c r="F96" s="35">
        <v>1792000</v>
      </c>
      <c r="G96" s="35"/>
      <c r="H96" s="35"/>
      <c r="I96" s="35"/>
      <c r="J96" s="38">
        <f>K96+N96</f>
        <v>0</v>
      </c>
      <c r="K96" s="39"/>
      <c r="L96" s="35"/>
      <c r="M96" s="39"/>
      <c r="N96" s="39"/>
      <c r="O96" s="40"/>
      <c r="P96" s="40"/>
      <c r="Q96" s="41">
        <f>E96+J96</f>
        <v>1792000</v>
      </c>
    </row>
    <row r="97" spans="1:17" s="19" customFormat="1" ht="12.75">
      <c r="A97" s="95"/>
      <c r="B97" s="42">
        <v>9770</v>
      </c>
      <c r="C97" s="42"/>
      <c r="D97" s="65" t="s">
        <v>91</v>
      </c>
      <c r="E97" s="37">
        <f>E98+E99</f>
        <v>234270</v>
      </c>
      <c r="F97" s="37">
        <f aca="true" t="shared" si="36" ref="F97:Q97">F98+F99</f>
        <v>234270</v>
      </c>
      <c r="G97" s="37">
        <f t="shared" si="36"/>
        <v>0</v>
      </c>
      <c r="H97" s="37">
        <f t="shared" si="36"/>
        <v>0</v>
      </c>
      <c r="I97" s="37">
        <f t="shared" si="36"/>
        <v>0</v>
      </c>
      <c r="J97" s="37">
        <f t="shared" si="36"/>
        <v>0</v>
      </c>
      <c r="K97" s="37">
        <f t="shared" si="36"/>
        <v>0</v>
      </c>
      <c r="L97" s="37">
        <f t="shared" si="36"/>
        <v>0</v>
      </c>
      <c r="M97" s="37">
        <f t="shared" si="36"/>
        <v>0</v>
      </c>
      <c r="N97" s="37">
        <f t="shared" si="36"/>
        <v>0</v>
      </c>
      <c r="O97" s="37">
        <f t="shared" si="36"/>
        <v>0</v>
      </c>
      <c r="P97" s="37">
        <f t="shared" si="36"/>
        <v>0</v>
      </c>
      <c r="Q97" s="83">
        <f t="shared" si="36"/>
        <v>234270</v>
      </c>
    </row>
    <row r="98" spans="1:17" ht="25.5">
      <c r="A98" s="93">
        <v>3719770</v>
      </c>
      <c r="B98" s="43">
        <v>9770</v>
      </c>
      <c r="C98" s="43" t="s">
        <v>31</v>
      </c>
      <c r="D98" s="34" t="s">
        <v>155</v>
      </c>
      <c r="E98" s="35">
        <f>F98+I98</f>
        <v>84200</v>
      </c>
      <c r="F98" s="35">
        <v>84200</v>
      </c>
      <c r="G98" s="35"/>
      <c r="H98" s="35"/>
      <c r="I98" s="35"/>
      <c r="J98" s="38">
        <f>K98+N98</f>
        <v>0</v>
      </c>
      <c r="K98" s="39"/>
      <c r="L98" s="35"/>
      <c r="M98" s="39"/>
      <c r="N98" s="39"/>
      <c r="O98" s="40"/>
      <c r="P98" s="40"/>
      <c r="Q98" s="41">
        <f>E98+J98</f>
        <v>84200</v>
      </c>
    </row>
    <row r="99" spans="1:17" ht="26.25" thickBot="1">
      <c r="A99" s="96">
        <v>3719770</v>
      </c>
      <c r="B99" s="97">
        <v>9770</v>
      </c>
      <c r="C99" s="97" t="s">
        <v>31</v>
      </c>
      <c r="D99" s="86" t="s">
        <v>156</v>
      </c>
      <c r="E99" s="87">
        <f>F99+I99</f>
        <v>150070</v>
      </c>
      <c r="F99" s="87">
        <v>150070</v>
      </c>
      <c r="G99" s="87"/>
      <c r="H99" s="87"/>
      <c r="I99" s="87"/>
      <c r="J99" s="103">
        <f>K99+N99</f>
        <v>0</v>
      </c>
      <c r="K99" s="99"/>
      <c r="L99" s="87"/>
      <c r="M99" s="99"/>
      <c r="N99" s="99"/>
      <c r="O99" s="139"/>
      <c r="P99" s="139"/>
      <c r="Q99" s="88">
        <f>E99+J99</f>
        <v>150070</v>
      </c>
    </row>
    <row r="100" spans="1:17" s="68" customFormat="1" ht="13.5" thickBot="1">
      <c r="A100" s="140"/>
      <c r="B100" s="141"/>
      <c r="C100" s="141"/>
      <c r="D100" s="62" t="s">
        <v>0</v>
      </c>
      <c r="E100" s="63">
        <f aca="true" t="shared" si="37" ref="E100:Q100">E12+E21+E44+E54+E84+E94</f>
        <v>253067766</v>
      </c>
      <c r="F100" s="63">
        <f t="shared" si="37"/>
        <v>253067766</v>
      </c>
      <c r="G100" s="63">
        <f t="shared" si="37"/>
        <v>28123000</v>
      </c>
      <c r="H100" s="63">
        <f t="shared" si="37"/>
        <v>3518260</v>
      </c>
      <c r="I100" s="63">
        <f t="shared" si="37"/>
        <v>0</v>
      </c>
      <c r="J100" s="63">
        <f t="shared" si="37"/>
        <v>2745858</v>
      </c>
      <c r="K100" s="63">
        <f t="shared" si="37"/>
        <v>1595858</v>
      </c>
      <c r="L100" s="63">
        <f t="shared" si="37"/>
        <v>156557</v>
      </c>
      <c r="M100" s="63">
        <f t="shared" si="37"/>
        <v>0</v>
      </c>
      <c r="N100" s="63">
        <f t="shared" si="37"/>
        <v>1150000</v>
      </c>
      <c r="O100" s="63">
        <f t="shared" si="37"/>
        <v>621000</v>
      </c>
      <c r="P100" s="63">
        <f t="shared" si="37"/>
        <v>621000</v>
      </c>
      <c r="Q100" s="64">
        <f t="shared" si="37"/>
        <v>255813624</v>
      </c>
    </row>
    <row r="101" spans="3:17" ht="12.75">
      <c r="C101" s="23"/>
      <c r="D101" s="24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3:17" ht="18.75" customHeight="1">
      <c r="C102" s="23"/>
      <c r="D102" s="2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3:17" s="8" customFormat="1" ht="36.75" customHeight="1">
      <c r="C103" s="12"/>
      <c r="D103" s="151"/>
      <c r="E103" s="151"/>
      <c r="F103" s="13"/>
      <c r="G103" s="7"/>
      <c r="H103" s="7"/>
      <c r="I103" s="7"/>
      <c r="J103" s="7"/>
      <c r="K103" s="26"/>
      <c r="L103" s="21"/>
      <c r="M103" s="6"/>
      <c r="N103" s="7"/>
      <c r="O103" s="7"/>
      <c r="P103" s="7"/>
      <c r="Q103" s="7"/>
    </row>
    <row r="104" spans="3:17" ht="12.75">
      <c r="C104" s="23"/>
      <c r="D104" s="24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3:17" ht="12.75">
      <c r="C105" s="23"/>
      <c r="D105" s="24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5:6" ht="12.75">
      <c r="E106" s="21"/>
      <c r="F106" s="21"/>
    </row>
    <row r="107" spans="5:17" ht="12.75"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30"/>
    </row>
    <row r="108" spans="5:10" ht="12.75">
      <c r="E108" s="21"/>
      <c r="F108" s="21"/>
      <c r="J108" s="21"/>
    </row>
    <row r="109" spans="5:6" ht="12.75">
      <c r="E109" s="21"/>
      <c r="F109" s="21"/>
    </row>
    <row r="110" spans="4:10" ht="12.75">
      <c r="D110" s="31"/>
      <c r="E110" s="21"/>
      <c r="F110" s="21"/>
      <c r="J110" s="21"/>
    </row>
    <row r="111" spans="5:16" ht="12.75">
      <c r="E111" s="21"/>
      <c r="F111" s="21"/>
      <c r="G111" s="27"/>
      <c r="P111" s="21"/>
    </row>
    <row r="112" spans="5:17" ht="12.75"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30"/>
    </row>
    <row r="114" spans="5:17" ht="12.75">
      <c r="E114" s="21"/>
      <c r="F114" s="21"/>
      <c r="Q114" s="30"/>
    </row>
    <row r="115" spans="6:8" ht="12.75">
      <c r="F115" s="21"/>
      <c r="H115" s="21"/>
    </row>
    <row r="116" spans="5:6" ht="12.75">
      <c r="E116" s="21"/>
      <c r="F116" s="21"/>
    </row>
    <row r="118" ht="12.75">
      <c r="E118" s="21"/>
    </row>
    <row r="119" spans="5:6" ht="12.75">
      <c r="E119" s="21"/>
      <c r="F119" s="21"/>
    </row>
  </sheetData>
  <sheetProtection/>
  <autoFilter ref="Q2:Q119"/>
  <mergeCells count="23">
    <mergeCell ref="D7:N7"/>
    <mergeCell ref="Q8:Q11"/>
    <mergeCell ref="N2:Q2"/>
    <mergeCell ref="N4:Q4"/>
    <mergeCell ref="A6:Q6"/>
    <mergeCell ref="M3:Q3"/>
    <mergeCell ref="C8:C11"/>
    <mergeCell ref="E8:I8"/>
    <mergeCell ref="J8:P8"/>
    <mergeCell ref="A8:A11"/>
    <mergeCell ref="D103:E103"/>
    <mergeCell ref="L9:M10"/>
    <mergeCell ref="N9:N11"/>
    <mergeCell ref="E9:E11"/>
    <mergeCell ref="F9:F11"/>
    <mergeCell ref="D8:D11"/>
    <mergeCell ref="B8:B11"/>
    <mergeCell ref="O9:P9"/>
    <mergeCell ref="O10:O11"/>
    <mergeCell ref="G9:H10"/>
    <mergeCell ref="I9:I11"/>
    <mergeCell ref="J9:J11"/>
    <mergeCell ref="K9:K11"/>
  </mergeCells>
  <printOptions/>
  <pageMargins left="0.17" right="0.16" top="0.18" bottom="0.18" header="0.17" footer="0.18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2017-12-27T13:54:49Z</cp:lastPrinted>
  <dcterms:created xsi:type="dcterms:W3CDTF">2001-12-27T08:06:54Z</dcterms:created>
  <dcterms:modified xsi:type="dcterms:W3CDTF">2017-12-27T13:57:50Z</dcterms:modified>
  <cp:category/>
  <cp:version/>
  <cp:contentType/>
  <cp:contentStatus/>
</cp:coreProperties>
</file>