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555" windowWidth="9900" windowHeight="11640" activeTab="0"/>
  </bookViews>
  <sheets>
    <sheet name="Лист1" sheetId="1" r:id="rId1"/>
  </sheets>
  <externalReferences>
    <externalReference r:id="rId4"/>
    <externalReference r:id="rId5"/>
  </externalReferences>
  <definedNames>
    <definedName name="_xlnm._FilterDatabase" localSheetId="0" hidden="1">'Лист1'!$R$2:$R$120</definedName>
    <definedName name="_xlnm.Print_Titles" localSheetId="0">'Лист1'!$8:$11</definedName>
    <definedName name="_xlnm.Print_Area" localSheetId="0">'Лист1'!$A$1:$R$101</definedName>
  </definedNames>
  <calcPr fullCalcOnLoad="1"/>
</workbook>
</file>

<file path=xl/sharedStrings.xml><?xml version="1.0" encoding="utf-8"?>
<sst xmlns="http://schemas.openxmlformats.org/spreadsheetml/2006/main" count="211" uniqueCount="187">
  <si>
    <t>о10116</t>
  </si>
  <si>
    <t>о80000</t>
  </si>
  <si>
    <t>о90000</t>
  </si>
  <si>
    <t>о91101</t>
  </si>
  <si>
    <t>о91103</t>
  </si>
  <si>
    <t>о91204</t>
  </si>
  <si>
    <t>о91209</t>
  </si>
  <si>
    <t>Всього</t>
  </si>
  <si>
    <t>з них</t>
  </si>
  <si>
    <t>Районна рада</t>
  </si>
  <si>
    <t>Управління праці та соціального захисту населення</t>
  </si>
  <si>
    <t>Відділ освіти райдержадміністрації</t>
  </si>
  <si>
    <t>Фінансове управління</t>
  </si>
  <si>
    <t>Районна державна адміністрація</t>
  </si>
  <si>
    <t>о91102</t>
  </si>
  <si>
    <t>о90412</t>
  </si>
  <si>
    <t>о70201</t>
  </si>
  <si>
    <t>о70401</t>
  </si>
  <si>
    <t>о70802</t>
  </si>
  <si>
    <t>о70804</t>
  </si>
  <si>
    <t>о70805</t>
  </si>
  <si>
    <t>о70806</t>
  </si>
  <si>
    <t>о80101</t>
  </si>
  <si>
    <t>Відділ культури райдержадиіністрації</t>
  </si>
  <si>
    <t>о81009</t>
  </si>
  <si>
    <t>о91207</t>
  </si>
  <si>
    <t xml:space="preserve">  Резервний фонд</t>
  </si>
  <si>
    <t>грн.</t>
  </si>
  <si>
    <t>О90202</t>
  </si>
  <si>
    <t>О90201</t>
  </si>
  <si>
    <t>О90204</t>
  </si>
  <si>
    <t>О90205</t>
  </si>
  <si>
    <t>О90207</t>
  </si>
  <si>
    <t>О90208</t>
  </si>
  <si>
    <t>О90210</t>
  </si>
  <si>
    <t>О90211</t>
  </si>
  <si>
    <t>О90302</t>
  </si>
  <si>
    <t>О90303</t>
  </si>
  <si>
    <t>О90304</t>
  </si>
  <si>
    <t>О90305</t>
  </si>
  <si>
    <t>О90306</t>
  </si>
  <si>
    <t>О90401</t>
  </si>
  <si>
    <t>о70808</t>
  </si>
  <si>
    <t>О91300</t>
  </si>
  <si>
    <t>О90212</t>
  </si>
  <si>
    <t>О90307</t>
  </si>
  <si>
    <t>О70303</t>
  </si>
  <si>
    <t>споживання</t>
  </si>
  <si>
    <t>розвитку</t>
  </si>
  <si>
    <t>Разом</t>
  </si>
  <si>
    <t>О90000</t>
  </si>
  <si>
    <t xml:space="preserve">    О70000</t>
  </si>
  <si>
    <t>о01000</t>
  </si>
  <si>
    <t>о90417</t>
  </si>
  <si>
    <t>о90406</t>
  </si>
  <si>
    <t xml:space="preserve"> комунальні послуги та енергоносії</t>
  </si>
  <si>
    <t>бюджет розвитку</t>
  </si>
  <si>
    <t>о90215</t>
  </si>
  <si>
    <t>о90216</t>
  </si>
  <si>
    <t>О91205</t>
  </si>
  <si>
    <t>Витрати на поховання учасників бойових дій та інвалідів війни</t>
  </si>
  <si>
    <t>О90308</t>
  </si>
  <si>
    <t>О1</t>
  </si>
  <si>
    <t>О3</t>
  </si>
  <si>
    <t>доходи</t>
  </si>
  <si>
    <t>видатки</t>
  </si>
  <si>
    <t>о80800</t>
  </si>
  <si>
    <t>тільки субвенції</t>
  </si>
  <si>
    <t>Додаток  3</t>
  </si>
  <si>
    <t>Загальний фонд</t>
  </si>
  <si>
    <t xml:space="preserve">оплата праці </t>
  </si>
  <si>
    <t>видатки розвитку</t>
  </si>
  <si>
    <t>видатки споживання</t>
  </si>
  <si>
    <t>Спеціальний фонд</t>
  </si>
  <si>
    <t>О70000</t>
  </si>
  <si>
    <t>О90413</t>
  </si>
  <si>
    <t>О111</t>
  </si>
  <si>
    <t>О133</t>
  </si>
  <si>
    <t>О921</t>
  </si>
  <si>
    <t>О960</t>
  </si>
  <si>
    <t>О990</t>
  </si>
  <si>
    <t>О810</t>
  </si>
  <si>
    <t>О910</t>
  </si>
  <si>
    <t>О822</t>
  </si>
  <si>
    <t>О824</t>
  </si>
  <si>
    <t>О828</t>
  </si>
  <si>
    <t>О829</t>
  </si>
  <si>
    <t>О180</t>
  </si>
  <si>
    <t>О731</t>
  </si>
  <si>
    <t>О726</t>
  </si>
  <si>
    <t>О763</t>
  </si>
  <si>
    <t>О411</t>
  </si>
  <si>
    <t>О320</t>
  </si>
  <si>
    <t>субвенції в доходах</t>
  </si>
  <si>
    <t>баланс</t>
  </si>
  <si>
    <t>Код ТПКВКМБ/ТКВКБМС</t>
  </si>
  <si>
    <t>КФК</t>
  </si>
  <si>
    <t>Код програмної класифікації видатків та кредитування місцевих бюджетів</t>
  </si>
  <si>
    <t>О110170</t>
  </si>
  <si>
    <t>О170</t>
  </si>
  <si>
    <t>О118600</t>
  </si>
  <si>
    <t>Найменування головного розпорядника, відповідального виконавця, бюджетної програми, або напрямку видатків згідно з типовою відомчою (ТПКВКМБ/ТПВКБМС)</t>
  </si>
  <si>
    <t>Багатопрофільна стаціонарна медична допомога населенню</t>
  </si>
  <si>
    <t>Первинна медична допомога населенню</t>
  </si>
  <si>
    <t>Центри соціальних служб для сім"ї, дітей та молоді</t>
  </si>
  <si>
    <t>Програми і заходи центрів соціальних служб для сім"ї, дітей та молоді</t>
  </si>
  <si>
    <t>Інші видатки</t>
  </si>
  <si>
    <t xml:space="preserve">   Органи місцевого самоврядування</t>
  </si>
  <si>
    <t>Забезпечення централізованих заходів з лікування хворих на цукровий та нецукровий діабет</t>
  </si>
  <si>
    <t>О315011</t>
  </si>
  <si>
    <t>Проведення навчально-тренувальних зборів і змагань з олімпійських видів спорту</t>
  </si>
  <si>
    <t>О315012</t>
  </si>
  <si>
    <t>Проведення навчально-тренувальних зборів і змагань з неолімпійських видів спорту</t>
  </si>
  <si>
    <t>Фінансова підтримка дитячо-юнацьких спортивних шкіл фізкультурно-спортивних товариств</t>
  </si>
  <si>
    <t>О335033</t>
  </si>
  <si>
    <t>О317450</t>
  </si>
  <si>
    <t>Сприяння розвитку  малого та середнього підприємництва</t>
  </si>
  <si>
    <t>О317810</t>
  </si>
  <si>
    <t>Видатки на запобігання та ліквідацію надзвичайних ситуацій та наслідків стихійного лиха</t>
  </si>
  <si>
    <t>О318600</t>
  </si>
  <si>
    <t xml:space="preserve">Інші видатки </t>
  </si>
  <si>
    <t>О318108</t>
  </si>
  <si>
    <t xml:space="preserve">Видатки, пов"язані з наданням та обслуговуванням пільгових довгострокових кркдитів, наданих громадянам на будівництво (реконструкцію) та придбання житла </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</si>
  <si>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</si>
  <si>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</si>
  <si>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</si>
  <si>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</si>
  <si>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</si>
  <si>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 xml:space="preserve"> Утримання інших закладів освіти</t>
  </si>
  <si>
    <t>Надання допомоги дітям-сиротам і дітям, позбавленим батьківського піклування, яким виповнюється 18 років</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</si>
  <si>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</si>
  <si>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</si>
  <si>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</si>
  <si>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</si>
  <si>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</si>
  <si>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</si>
  <si>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</si>
  <si>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</si>
  <si>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</si>
  <si>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</si>
  <si>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та пологами</t>
  </si>
  <si>
    <t>Надання допомоги на догляд за дитиною віком до 3-х років</t>
  </si>
  <si>
    <t>Надання допомоги при народження дитини</t>
  </si>
  <si>
    <t>Надання допомоги на дітей, над якими встановлено опіку чи піклуванням</t>
  </si>
  <si>
    <t>Надання допомоги на дітей одиноким матерям</t>
  </si>
  <si>
    <t>Надання тимчасової державноїопомогидітям</t>
  </si>
  <si>
    <t>Надання допомог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</si>
  <si>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</si>
  <si>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</si>
  <si>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</si>
  <si>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населення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</si>
  <si>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</si>
  <si>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</si>
  <si>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</si>
  <si>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</si>
  <si>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</si>
  <si>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Надання допомоги на догляд за інвалідом 1 чи 2 групи внаслідок психічного розладу</t>
  </si>
  <si>
    <t>Філармонії, музичні колективи і ансамблі та інші мистецькі заклади та заходи</t>
  </si>
  <si>
    <t>Бібліотеки</t>
  </si>
  <si>
    <t>Музеї і виставки</t>
  </si>
  <si>
    <t>Палаци та будинки культури, клуби та інші заклади клубного типу</t>
  </si>
  <si>
    <t>Школи естетичного виховання дітей</t>
  </si>
  <si>
    <t>Інші культурно - освітні заклади та заходи</t>
  </si>
  <si>
    <t>до рішення районної ради від 23 грудня 2016 року</t>
  </si>
  <si>
    <t xml:space="preserve">Розподіл видатків районного бюджету на 2017 рік </t>
  </si>
  <si>
    <t>за рахунок коштів, що передаються із заг. фонду до бюджету розвитку (спец. фонду)</t>
  </si>
  <si>
    <t>о90407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</si>
  <si>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</si>
  <si>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Субвенція з державного бюджету місцевим бюджетам на відшкодування вартості лікарських засобів для лікування окремих захворювань</t>
  </si>
  <si>
    <t>Управління агропромислового розвитку</t>
  </si>
  <si>
    <t>О312010</t>
  </si>
  <si>
    <t>О312180</t>
  </si>
  <si>
    <t>О312214</t>
  </si>
  <si>
    <t>О31</t>
  </si>
  <si>
    <t>О313131</t>
  </si>
  <si>
    <t>О313132</t>
  </si>
  <si>
    <t>О313141</t>
  </si>
  <si>
    <t>Соціальні програми і заходи державних органів у справах молоді</t>
  </si>
  <si>
    <t>О315032</t>
  </si>
  <si>
    <t>Утримання та навчально - тренувальна робота комунальних дитячо-юнацьких спортивних шкіл</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</si>
  <si>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</si>
  <si>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</si>
  <si>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Програми в галузі сільського господарства, лісового господарства, рибальства та мисливства</t>
  </si>
  <si>
    <t>Інші субвенції</t>
  </si>
  <si>
    <t>Інші додаткові дотації</t>
  </si>
  <si>
    <t>№ 186 "Про районний бюджет на 2017 рік"</t>
  </si>
  <si>
    <t>О90405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</si>
</sst>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5">
    <font>
      <sz val="10"/>
      <name val="Arial Cyr"/>
      <family val="0"/>
    </font>
    <font>
      <sz val="8"/>
      <name val="Arial Cyr"/>
      <family val="0"/>
    </font>
    <font>
      <sz val="12"/>
      <name val="Arial Cyr"/>
      <family val="2"/>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12"/>
      <name val="Times New Roman"/>
      <family val="1"/>
    </font>
    <font>
      <b/>
      <sz val="14"/>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medium"/>
      <bottom style="medium"/>
    </border>
    <border>
      <left style="thin"/>
      <right style="thin"/>
      <top style="thin"/>
      <bottom style="medium"/>
    </border>
    <border>
      <left>
        <color indexed="63"/>
      </left>
      <right style="thin"/>
      <top style="medium"/>
      <bottom>
        <color indexed="63"/>
      </bottom>
    </border>
    <border>
      <left style="thin"/>
      <right style="thin"/>
      <top style="thin"/>
      <bottom style="thin"/>
    </border>
    <border>
      <left>
        <color indexed="63"/>
      </left>
      <right style="thin"/>
      <top style="medium"/>
      <bottom style="thin"/>
    </border>
    <border>
      <left style="medium"/>
      <right style="thin"/>
      <top style="medium"/>
      <bottom style="thin"/>
    </border>
    <border>
      <left style="thin"/>
      <right style="medium"/>
      <top style="thin"/>
      <bottom style="thin"/>
    </border>
    <border>
      <left style="thin"/>
      <right style="thin"/>
      <top style="thin"/>
      <bottom>
        <color indexed="63"/>
      </botto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style="thin"/>
      <bottom style="mediu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64">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2" fillId="0" borderId="0" xfId="0" applyFont="1" applyAlignment="1">
      <alignment/>
    </xf>
    <xf numFmtId="0" fontId="2" fillId="0" borderId="0" xfId="0" applyFont="1" applyAlignment="1">
      <alignment/>
    </xf>
    <xf numFmtId="0" fontId="5" fillId="0" borderId="0" xfId="0" applyFont="1" applyAlignment="1">
      <alignment/>
    </xf>
    <xf numFmtId="3" fontId="6" fillId="0" borderId="10" xfId="0" applyNumberFormat="1" applyFont="1" applyFill="1" applyBorder="1" applyAlignment="1">
      <alignment horizontal="center"/>
    </xf>
    <xf numFmtId="3" fontId="7" fillId="0" borderId="0" xfId="0" applyNumberFormat="1" applyFont="1" applyFill="1" applyBorder="1" applyAlignment="1">
      <alignment horizontal="center"/>
    </xf>
    <xf numFmtId="0" fontId="7" fillId="0" borderId="0" xfId="0" applyFont="1" applyAlignment="1">
      <alignment/>
    </xf>
    <xf numFmtId="0" fontId="8" fillId="0" borderId="0" xfId="0" applyFont="1" applyBorder="1" applyAlignment="1">
      <alignment/>
    </xf>
    <xf numFmtId="0" fontId="8" fillId="0" borderId="0" xfId="0" applyFont="1" applyAlignment="1">
      <alignment/>
    </xf>
    <xf numFmtId="0" fontId="6" fillId="0" borderId="11" xfId="0" applyFont="1" applyFill="1" applyBorder="1" applyAlignment="1">
      <alignment horizontal="center" wrapText="1"/>
    </xf>
    <xf numFmtId="3" fontId="6" fillId="0" borderId="12" xfId="0" applyNumberFormat="1" applyFont="1" applyFill="1" applyBorder="1" applyAlignment="1">
      <alignment horizontal="center"/>
    </xf>
    <xf numFmtId="1" fontId="0" fillId="33" borderId="0" xfId="0" applyNumberFormat="1" applyFont="1" applyFill="1" applyAlignment="1">
      <alignment horizontal="right" vertical="justify"/>
    </xf>
    <xf numFmtId="1" fontId="7" fillId="33" borderId="0" xfId="0" applyNumberFormat="1" applyFont="1" applyFill="1" applyBorder="1" applyAlignment="1">
      <alignment horizontal="right" vertical="justify"/>
    </xf>
    <xf numFmtId="3" fontId="6" fillId="0" borderId="11" xfId="0" applyNumberFormat="1" applyFont="1" applyFill="1" applyBorder="1" applyAlignment="1">
      <alignment horizontal="center"/>
    </xf>
    <xf numFmtId="0" fontId="7" fillId="0" borderId="0" xfId="0" applyFont="1" applyFill="1" applyBorder="1" applyAlignment="1">
      <alignment horizontal="left" wrapText="1"/>
    </xf>
    <xf numFmtId="0" fontId="5" fillId="0" borderId="0" xfId="0" applyFont="1" applyAlignment="1">
      <alignment/>
    </xf>
    <xf numFmtId="1" fontId="5" fillId="33" borderId="0" xfId="0" applyNumberFormat="1" applyFont="1" applyFill="1" applyAlignment="1">
      <alignment horizontal="right" vertical="justify"/>
    </xf>
    <xf numFmtId="0" fontId="5" fillId="0" borderId="0" xfId="0" applyFont="1" applyAlignment="1">
      <alignment wrapText="1"/>
    </xf>
    <xf numFmtId="0" fontId="5" fillId="0" borderId="0" xfId="0" applyFont="1" applyFill="1" applyAlignment="1">
      <alignment/>
    </xf>
    <xf numFmtId="0" fontId="9" fillId="0" borderId="0" xfId="0" applyFont="1" applyAlignment="1">
      <alignment/>
    </xf>
    <xf numFmtId="0" fontId="5" fillId="0" borderId="0" xfId="0" applyFont="1" applyBorder="1" applyAlignment="1">
      <alignment/>
    </xf>
    <xf numFmtId="0" fontId="6"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5" fillId="0" borderId="13" xfId="0" applyFont="1" applyBorder="1" applyAlignment="1">
      <alignment wrapText="1"/>
    </xf>
    <xf numFmtId="3" fontId="5" fillId="0" borderId="0" xfId="0" applyNumberFormat="1" applyFont="1" applyAlignment="1">
      <alignment/>
    </xf>
    <xf numFmtId="3" fontId="6" fillId="0" borderId="13" xfId="0" applyNumberFormat="1" applyFont="1" applyBorder="1" applyAlignment="1">
      <alignment wrapText="1"/>
    </xf>
    <xf numFmtId="3" fontId="6" fillId="0" borderId="0" xfId="0" applyNumberFormat="1" applyFont="1" applyAlignment="1">
      <alignment/>
    </xf>
    <xf numFmtId="3" fontId="6" fillId="0" borderId="14" xfId="0" applyNumberFormat="1" applyFont="1" applyFill="1" applyBorder="1" applyAlignment="1">
      <alignment horizontal="left"/>
    </xf>
    <xf numFmtId="3" fontId="6" fillId="0" borderId="15" xfId="0" applyNumberFormat="1" applyFont="1" applyFill="1" applyBorder="1" applyAlignment="1">
      <alignment horizontal="left"/>
    </xf>
    <xf numFmtId="1" fontId="5" fillId="33" borderId="0" xfId="0" applyNumberFormat="1" applyFont="1" applyFill="1" applyBorder="1" applyAlignment="1">
      <alignment horizontal="right" vertical="justify"/>
    </xf>
    <xf numFmtId="0" fontId="6" fillId="0" borderId="0" xfId="0" applyFont="1" applyFill="1" applyBorder="1" applyAlignment="1">
      <alignment horizontal="center" wrapText="1"/>
    </xf>
    <xf numFmtId="3" fontId="6" fillId="0" borderId="0" xfId="0" applyNumberFormat="1" applyFont="1" applyFill="1" applyBorder="1" applyAlignment="1">
      <alignment horizontal="center"/>
    </xf>
    <xf numFmtId="3" fontId="5" fillId="0" borderId="0" xfId="0" applyNumberFormat="1" applyFont="1" applyBorder="1" applyAlignment="1">
      <alignment/>
    </xf>
    <xf numFmtId="3" fontId="5" fillId="0" borderId="0" xfId="0" applyNumberFormat="1" applyFont="1" applyFill="1" applyAlignment="1">
      <alignment/>
    </xf>
    <xf numFmtId="0" fontId="5" fillId="0" borderId="0" xfId="0" applyFont="1" applyAlignment="1">
      <alignment horizontal="center"/>
    </xf>
    <xf numFmtId="0" fontId="5" fillId="0" borderId="0" xfId="0" applyFont="1" applyBorder="1" applyAlignment="1">
      <alignment horizontal="center" wrapText="1"/>
    </xf>
    <xf numFmtId="3" fontId="6" fillId="0" borderId="16" xfId="0" applyNumberFormat="1" applyFont="1" applyFill="1" applyBorder="1" applyAlignment="1">
      <alignment horizontal="center"/>
    </xf>
    <xf numFmtId="3" fontId="5" fillId="0" borderId="0" xfId="0" applyNumberFormat="1" applyFont="1" applyAlignment="1">
      <alignment horizontal="center"/>
    </xf>
    <xf numFmtId="3" fontId="5" fillId="0" borderId="0" xfId="0" applyNumberFormat="1" applyFont="1" applyAlignment="1">
      <alignment wrapText="1"/>
    </xf>
    <xf numFmtId="0" fontId="6" fillId="0" borderId="13" xfId="0" applyFont="1" applyBorder="1" applyAlignment="1">
      <alignment horizontal="center" wrapText="1"/>
    </xf>
    <xf numFmtId="1" fontId="5" fillId="0" borderId="13" xfId="0" applyNumberFormat="1" applyFont="1" applyFill="1" applyBorder="1" applyAlignment="1">
      <alignment horizontal="center" vertical="justify"/>
    </xf>
    <xf numFmtId="0" fontId="5" fillId="0" borderId="13" xfId="0" applyFont="1" applyFill="1" applyBorder="1" applyAlignment="1">
      <alignment horizontal="center" wrapText="1"/>
    </xf>
    <xf numFmtId="3" fontId="5" fillId="0" borderId="13" xfId="0" applyNumberFormat="1" applyFont="1" applyFill="1" applyBorder="1" applyAlignment="1">
      <alignment horizontal="center"/>
    </xf>
    <xf numFmtId="1" fontId="6" fillId="0" borderId="13" xfId="0" applyNumberFormat="1" applyFont="1" applyFill="1" applyBorder="1" applyAlignment="1">
      <alignment horizontal="center" vertical="justify"/>
    </xf>
    <xf numFmtId="3" fontId="6" fillId="0" borderId="13" xfId="0" applyNumberFormat="1" applyFont="1" applyFill="1" applyBorder="1" applyAlignment="1">
      <alignment horizontal="center"/>
    </xf>
    <xf numFmtId="1" fontId="5" fillId="0" borderId="17" xfId="0" applyNumberFormat="1" applyFont="1" applyFill="1" applyBorder="1" applyAlignment="1">
      <alignment horizontal="center" vertical="justify"/>
    </xf>
    <xf numFmtId="0" fontId="5" fillId="0" borderId="17" xfId="0" applyFont="1" applyFill="1" applyBorder="1" applyAlignment="1">
      <alignment horizontal="center" wrapText="1"/>
    </xf>
    <xf numFmtId="3" fontId="5" fillId="0" borderId="17" xfId="0" applyNumberFormat="1" applyFont="1" applyFill="1" applyBorder="1" applyAlignment="1">
      <alignment horizontal="center"/>
    </xf>
    <xf numFmtId="3" fontId="5" fillId="33" borderId="13" xfId="0" applyNumberFormat="1" applyFont="1" applyFill="1" applyBorder="1" applyAlignment="1">
      <alignment horizontal="center"/>
    </xf>
    <xf numFmtId="3" fontId="5" fillId="0" borderId="13" xfId="0" applyNumberFormat="1" applyFont="1" applyBorder="1" applyAlignment="1">
      <alignment horizontal="center"/>
    </xf>
    <xf numFmtId="3" fontId="6" fillId="0" borderId="13" xfId="0" applyNumberFormat="1" applyFont="1" applyBorder="1" applyAlignment="1">
      <alignment horizontal="center" wrapText="1"/>
    </xf>
    <xf numFmtId="3" fontId="5" fillId="0" borderId="16" xfId="0" applyNumberFormat="1" applyFont="1" applyFill="1" applyBorder="1" applyAlignment="1">
      <alignment horizontal="center"/>
    </xf>
    <xf numFmtId="0" fontId="6" fillId="33" borderId="18" xfId="0" applyFont="1" applyFill="1" applyBorder="1" applyAlignment="1">
      <alignment horizontal="center"/>
    </xf>
    <xf numFmtId="0" fontId="6" fillId="33" borderId="13" xfId="0" applyFont="1" applyFill="1" applyBorder="1" applyAlignment="1">
      <alignment horizontal="center"/>
    </xf>
    <xf numFmtId="0" fontId="5" fillId="33" borderId="18" xfId="0" applyFont="1" applyFill="1" applyBorder="1" applyAlignment="1">
      <alignment horizontal="center"/>
    </xf>
    <xf numFmtId="0" fontId="5" fillId="33" borderId="13" xfId="0" applyFont="1" applyFill="1" applyBorder="1" applyAlignment="1">
      <alignment horizontal="center"/>
    </xf>
    <xf numFmtId="0" fontId="5" fillId="0" borderId="13" xfId="0" applyFont="1" applyBorder="1" applyAlignment="1">
      <alignment horizontal="center" wrapText="1"/>
    </xf>
    <xf numFmtId="3" fontId="5" fillId="0" borderId="13" xfId="0" applyNumberFormat="1" applyFont="1" applyFill="1" applyBorder="1" applyAlignment="1">
      <alignment horizontal="center" wrapText="1"/>
    </xf>
    <xf numFmtId="3" fontId="5" fillId="0" borderId="13" xfId="0" applyNumberFormat="1" applyFont="1" applyBorder="1" applyAlignment="1">
      <alignment horizontal="center" wrapText="1"/>
    </xf>
    <xf numFmtId="0" fontId="6" fillId="0" borderId="13" xfId="0" applyFont="1" applyBorder="1" applyAlignment="1">
      <alignment horizontal="center" vertical="distributed"/>
    </xf>
    <xf numFmtId="0" fontId="5" fillId="0" borderId="13" xfId="0" applyFont="1" applyBorder="1" applyAlignment="1">
      <alignment horizontal="center"/>
    </xf>
    <xf numFmtId="0" fontId="5" fillId="0" borderId="13" xfId="0" applyFont="1" applyFill="1" applyBorder="1" applyAlignment="1">
      <alignment horizontal="center"/>
    </xf>
    <xf numFmtId="1" fontId="5" fillId="0" borderId="18" xfId="0" applyNumberFormat="1" applyFont="1" applyFill="1" applyBorder="1" applyAlignment="1">
      <alignment horizontal="center" vertical="justify"/>
    </xf>
    <xf numFmtId="1" fontId="5" fillId="33" borderId="19" xfId="0" applyNumberFormat="1" applyFont="1" applyFill="1" applyBorder="1" applyAlignment="1">
      <alignment horizontal="center" vertical="justify"/>
    </xf>
    <xf numFmtId="1" fontId="5" fillId="33" borderId="11" xfId="0" applyNumberFormat="1" applyFont="1" applyFill="1" applyBorder="1" applyAlignment="1">
      <alignment horizontal="center" vertical="justify"/>
    </xf>
    <xf numFmtId="3" fontId="6" fillId="0" borderId="13" xfId="0" applyNumberFormat="1" applyFont="1" applyFill="1" applyBorder="1" applyAlignment="1">
      <alignment/>
    </xf>
    <xf numFmtId="3" fontId="6" fillId="0" borderId="16" xfId="0" applyNumberFormat="1" applyFont="1" applyFill="1" applyBorder="1" applyAlignment="1">
      <alignment/>
    </xf>
    <xf numFmtId="0" fontId="5" fillId="33" borderId="18" xfId="0" applyFont="1" applyFill="1" applyBorder="1" applyAlignment="1">
      <alignment/>
    </xf>
    <xf numFmtId="0" fontId="5" fillId="33" borderId="13" xfId="0" applyFont="1" applyFill="1" applyBorder="1" applyAlignment="1">
      <alignment/>
    </xf>
    <xf numFmtId="3" fontId="5" fillId="0" borderId="13" xfId="0" applyNumberFormat="1" applyFont="1" applyFill="1" applyBorder="1" applyAlignment="1">
      <alignment/>
    </xf>
    <xf numFmtId="0" fontId="5" fillId="0" borderId="13" xfId="0" applyFont="1" applyFill="1" applyBorder="1" applyAlignment="1">
      <alignment/>
    </xf>
    <xf numFmtId="3" fontId="5" fillId="0" borderId="13" xfId="0" applyNumberFormat="1" applyFont="1" applyBorder="1" applyAlignment="1">
      <alignment/>
    </xf>
    <xf numFmtId="3" fontId="5" fillId="0" borderId="16" xfId="0" applyNumberFormat="1" applyFont="1" applyBorder="1" applyAlignment="1">
      <alignment/>
    </xf>
    <xf numFmtId="1" fontId="6" fillId="0" borderId="18" xfId="0" applyNumberFormat="1" applyFont="1" applyFill="1" applyBorder="1" applyAlignment="1">
      <alignment horizontal="center" vertical="justify"/>
    </xf>
    <xf numFmtId="1" fontId="5" fillId="0" borderId="20" xfId="0" applyNumberFormat="1" applyFont="1" applyFill="1" applyBorder="1" applyAlignment="1">
      <alignment horizontal="center" vertical="justify"/>
    </xf>
    <xf numFmtId="0" fontId="5" fillId="0" borderId="18" xfId="0" applyFont="1" applyFill="1" applyBorder="1" applyAlignment="1">
      <alignment horizontal="center"/>
    </xf>
    <xf numFmtId="0" fontId="5" fillId="0" borderId="18" xfId="0" applyFont="1" applyFill="1" applyBorder="1" applyAlignment="1">
      <alignment/>
    </xf>
    <xf numFmtId="0" fontId="5" fillId="0" borderId="13" xfId="0" applyFont="1" applyFill="1" applyBorder="1" applyAlignment="1">
      <alignment vertical="distributed"/>
    </xf>
    <xf numFmtId="0" fontId="6" fillId="0" borderId="18" xfId="0" applyFont="1" applyFill="1" applyBorder="1" applyAlignment="1">
      <alignment/>
    </xf>
    <xf numFmtId="0" fontId="6" fillId="0" borderId="13" xfId="0" applyFont="1" applyFill="1" applyBorder="1" applyAlignment="1">
      <alignment/>
    </xf>
    <xf numFmtId="0" fontId="6" fillId="0" borderId="13" xfId="0" applyFont="1" applyFill="1" applyBorder="1" applyAlignment="1">
      <alignment vertical="distributed"/>
    </xf>
    <xf numFmtId="0" fontId="5" fillId="0" borderId="13" xfId="0" applyFont="1" applyFill="1" applyBorder="1" applyAlignment="1">
      <alignment wrapText="1"/>
    </xf>
    <xf numFmtId="0" fontId="5" fillId="0" borderId="13" xfId="0" applyNumberFormat="1" applyFont="1" applyFill="1" applyBorder="1" applyAlignment="1">
      <alignment wrapText="1"/>
    </xf>
    <xf numFmtId="3" fontId="6" fillId="0" borderId="13" xfId="0" applyNumberFormat="1" applyFont="1" applyFill="1" applyBorder="1" applyAlignment="1">
      <alignment wrapText="1"/>
    </xf>
    <xf numFmtId="3" fontId="5" fillId="0" borderId="16" xfId="0" applyNumberFormat="1" applyFont="1" applyFill="1" applyBorder="1" applyAlignment="1">
      <alignment/>
    </xf>
    <xf numFmtId="3" fontId="5" fillId="0" borderId="13" xfId="0" applyNumberFormat="1" applyFont="1" applyFill="1" applyBorder="1" applyAlignment="1">
      <alignment wrapText="1"/>
    </xf>
    <xf numFmtId="0" fontId="5" fillId="0" borderId="17" xfId="0" applyFont="1" applyFill="1" applyBorder="1" applyAlignment="1">
      <alignment horizontal="right"/>
    </xf>
    <xf numFmtId="0" fontId="5" fillId="0" borderId="17" xfId="0" applyFont="1" applyFill="1" applyBorder="1" applyAlignment="1">
      <alignment wrapText="1"/>
    </xf>
    <xf numFmtId="3" fontId="5" fillId="0" borderId="17" xfId="0" applyNumberFormat="1" applyFont="1" applyFill="1" applyBorder="1" applyAlignment="1">
      <alignment/>
    </xf>
    <xf numFmtId="0" fontId="5" fillId="0" borderId="17" xfId="0" applyFont="1" applyFill="1" applyBorder="1" applyAlignment="1">
      <alignment/>
    </xf>
    <xf numFmtId="3" fontId="6" fillId="0" borderId="17" xfId="0" applyNumberFormat="1" applyFont="1" applyFill="1" applyBorder="1" applyAlignment="1">
      <alignment wrapText="1"/>
    </xf>
    <xf numFmtId="3" fontId="0" fillId="0" borderId="16" xfId="0" applyNumberFormat="1" applyFont="1" applyFill="1" applyBorder="1" applyAlignment="1">
      <alignment horizontal="center"/>
    </xf>
    <xf numFmtId="0" fontId="6" fillId="0" borderId="13" xfId="0" applyFont="1" applyBorder="1" applyAlignment="1">
      <alignment wrapText="1"/>
    </xf>
    <xf numFmtId="0" fontId="6" fillId="0" borderId="17" xfId="0" applyFont="1" applyBorder="1" applyAlignment="1">
      <alignment horizontal="center" wrapText="1"/>
    </xf>
    <xf numFmtId="0" fontId="6" fillId="0" borderId="17" xfId="0" applyFont="1" applyFill="1" applyBorder="1" applyAlignment="1">
      <alignment horizontal="center" wrapText="1"/>
    </xf>
    <xf numFmtId="0" fontId="5" fillId="0" borderId="13" xfId="0" applyFont="1" applyFill="1" applyBorder="1" applyAlignment="1">
      <alignment horizontal="right"/>
    </xf>
    <xf numFmtId="3" fontId="5" fillId="0" borderId="13" xfId="0" applyNumberFormat="1" applyFont="1" applyFill="1" applyBorder="1" applyAlignment="1">
      <alignment/>
    </xf>
    <xf numFmtId="0" fontId="5" fillId="0" borderId="13" xfId="0" applyFont="1" applyFill="1" applyBorder="1" applyAlignment="1">
      <alignment/>
    </xf>
    <xf numFmtId="0" fontId="5" fillId="0" borderId="18" xfId="0" applyFont="1" applyFill="1" applyBorder="1" applyAlignment="1">
      <alignment horizontal="right"/>
    </xf>
    <xf numFmtId="3" fontId="6" fillId="0" borderId="21" xfId="0" applyNumberFormat="1" applyFont="1" applyFill="1" applyBorder="1" applyAlignment="1">
      <alignment horizontal="center"/>
    </xf>
    <xf numFmtId="0" fontId="5" fillId="0" borderId="20" xfId="0" applyFont="1" applyFill="1" applyBorder="1" applyAlignment="1">
      <alignment horizontal="right"/>
    </xf>
    <xf numFmtId="3" fontId="6" fillId="0" borderId="22" xfId="0" applyNumberFormat="1" applyFont="1" applyFill="1" applyBorder="1" applyAlignment="1">
      <alignment horizontal="center"/>
    </xf>
    <xf numFmtId="1" fontId="6" fillId="33" borderId="23" xfId="0" applyNumberFormat="1" applyFont="1" applyFill="1" applyBorder="1" applyAlignment="1">
      <alignment horizontal="center" vertical="justify"/>
    </xf>
    <xf numFmtId="1" fontId="6" fillId="33" borderId="24" xfId="0" applyNumberFormat="1" applyFont="1" applyFill="1" applyBorder="1" applyAlignment="1">
      <alignment horizontal="center" vertical="justify"/>
    </xf>
    <xf numFmtId="0" fontId="6" fillId="0" borderId="24" xfId="0" applyFont="1" applyFill="1" applyBorder="1" applyAlignment="1">
      <alignment horizontal="center" wrapText="1"/>
    </xf>
    <xf numFmtId="3" fontId="6" fillId="0" borderId="24" xfId="0" applyNumberFormat="1" applyFont="1" applyFill="1" applyBorder="1" applyAlignment="1">
      <alignment horizontal="center"/>
    </xf>
    <xf numFmtId="3" fontId="6" fillId="0" borderId="25" xfId="0" applyNumberFormat="1" applyFont="1" applyFill="1" applyBorder="1" applyAlignment="1">
      <alignment horizontal="center"/>
    </xf>
    <xf numFmtId="1" fontId="6" fillId="34" borderId="26" xfId="0" applyNumberFormat="1" applyFont="1" applyFill="1" applyBorder="1" applyAlignment="1">
      <alignment horizontal="center" vertical="justify"/>
    </xf>
    <xf numFmtId="1" fontId="6" fillId="34" borderId="27" xfId="0" applyNumberFormat="1" applyFont="1" applyFill="1" applyBorder="1" applyAlignment="1">
      <alignment horizontal="center" vertical="justify"/>
    </xf>
    <xf numFmtId="0" fontId="6" fillId="34" borderId="27" xfId="0" applyFont="1" applyFill="1" applyBorder="1" applyAlignment="1">
      <alignment horizontal="center" wrapText="1"/>
    </xf>
    <xf numFmtId="3" fontId="6" fillId="34" borderId="27" xfId="0" applyNumberFormat="1" applyFont="1" applyFill="1" applyBorder="1" applyAlignment="1">
      <alignment horizontal="center"/>
    </xf>
    <xf numFmtId="3" fontId="6" fillId="34" borderId="28" xfId="0" applyNumberFormat="1" applyFont="1" applyFill="1" applyBorder="1" applyAlignment="1">
      <alignment horizontal="center"/>
    </xf>
    <xf numFmtId="0" fontId="5" fillId="33" borderId="20" xfId="0" applyFont="1" applyFill="1" applyBorder="1" applyAlignment="1">
      <alignment horizontal="center"/>
    </xf>
    <xf numFmtId="0" fontId="5" fillId="33" borderId="17" xfId="0" applyFont="1" applyFill="1" applyBorder="1" applyAlignment="1">
      <alignment horizontal="center"/>
    </xf>
    <xf numFmtId="0" fontId="5" fillId="0" borderId="17" xfId="0" applyFont="1" applyBorder="1" applyAlignment="1">
      <alignment horizontal="center" wrapText="1"/>
    </xf>
    <xf numFmtId="3" fontId="5" fillId="33" borderId="17" xfId="0" applyNumberFormat="1" applyFont="1" applyFill="1" applyBorder="1" applyAlignment="1">
      <alignment horizontal="center"/>
    </xf>
    <xf numFmtId="3" fontId="5" fillId="0" borderId="17" xfId="0" applyNumberFormat="1" applyFont="1" applyFill="1" applyBorder="1" applyAlignment="1">
      <alignment horizontal="center" wrapText="1"/>
    </xf>
    <xf numFmtId="3" fontId="5" fillId="0" borderId="22" xfId="0" applyNumberFormat="1" applyFont="1" applyFill="1" applyBorder="1" applyAlignment="1">
      <alignment horizontal="center"/>
    </xf>
    <xf numFmtId="1" fontId="6" fillId="0" borderId="23" xfId="0" applyNumberFormat="1" applyFont="1" applyFill="1" applyBorder="1" applyAlignment="1">
      <alignment horizontal="center" vertical="justify"/>
    </xf>
    <xf numFmtId="1" fontId="6" fillId="0" borderId="24" xfId="0" applyNumberFormat="1" applyFont="1" applyFill="1" applyBorder="1" applyAlignment="1">
      <alignment horizontal="center" vertical="justify"/>
    </xf>
    <xf numFmtId="0" fontId="6" fillId="33" borderId="23" xfId="0" applyFont="1" applyFill="1" applyBorder="1" applyAlignment="1">
      <alignment horizontal="center"/>
    </xf>
    <xf numFmtId="0" fontId="6" fillId="33" borderId="24" xfId="0" applyFont="1" applyFill="1" applyBorder="1" applyAlignment="1">
      <alignment horizontal="center"/>
    </xf>
    <xf numFmtId="3" fontId="5" fillId="0" borderId="17" xfId="0" applyNumberFormat="1" applyFont="1" applyBorder="1" applyAlignment="1">
      <alignment horizontal="center"/>
    </xf>
    <xf numFmtId="3" fontId="5" fillId="0" borderId="17" xfId="0" applyNumberFormat="1" applyFont="1" applyBorder="1" applyAlignment="1">
      <alignment horizontal="center" wrapText="1"/>
    </xf>
    <xf numFmtId="3" fontId="6" fillId="0" borderId="17" xfId="0" applyNumberFormat="1" applyFont="1" applyBorder="1" applyAlignment="1">
      <alignment horizontal="center" wrapText="1"/>
    </xf>
    <xf numFmtId="1" fontId="6" fillId="33" borderId="23" xfId="0" applyNumberFormat="1" applyFont="1" applyFill="1" applyBorder="1" applyAlignment="1">
      <alignment vertical="justify"/>
    </xf>
    <xf numFmtId="1" fontId="6" fillId="33" borderId="24" xfId="0" applyNumberFormat="1" applyFont="1" applyFill="1" applyBorder="1" applyAlignment="1">
      <alignment vertical="justify"/>
    </xf>
    <xf numFmtId="0" fontId="6" fillId="0" borderId="24" xfId="0" applyFont="1" applyFill="1" applyBorder="1" applyAlignment="1">
      <alignment wrapText="1"/>
    </xf>
    <xf numFmtId="3" fontId="6" fillId="0" borderId="24" xfId="0" applyNumberFormat="1" applyFont="1" applyFill="1" applyBorder="1" applyAlignment="1">
      <alignment/>
    </xf>
    <xf numFmtId="3" fontId="6" fillId="0" borderId="25" xfId="0" applyNumberFormat="1" applyFont="1" applyBorder="1" applyAlignment="1">
      <alignment/>
    </xf>
    <xf numFmtId="1" fontId="6" fillId="34" borderId="27" xfId="0" applyNumberFormat="1" applyFont="1" applyFill="1" applyBorder="1" applyAlignment="1">
      <alignment vertical="justify"/>
    </xf>
    <xf numFmtId="0" fontId="6" fillId="34" borderId="27" xfId="0" applyFont="1" applyFill="1" applyBorder="1" applyAlignment="1">
      <alignment wrapText="1"/>
    </xf>
    <xf numFmtId="3" fontId="6" fillId="34" borderId="27" xfId="0" applyNumberFormat="1" applyFont="1" applyFill="1" applyBorder="1" applyAlignment="1">
      <alignment/>
    </xf>
    <xf numFmtId="3" fontId="6" fillId="34" borderId="28" xfId="0" applyNumberFormat="1" applyFont="1" applyFill="1" applyBorder="1" applyAlignment="1">
      <alignment/>
    </xf>
    <xf numFmtId="0" fontId="6" fillId="0" borderId="23" xfId="0" applyFont="1" applyFill="1" applyBorder="1" applyAlignment="1">
      <alignment horizontal="center"/>
    </xf>
    <xf numFmtId="0" fontId="6" fillId="0" borderId="24" xfId="0" applyFont="1" applyFill="1" applyBorder="1" applyAlignment="1">
      <alignment horizontal="center"/>
    </xf>
    <xf numFmtId="0" fontId="6" fillId="34" borderId="26" xfId="0" applyFont="1" applyFill="1" applyBorder="1" applyAlignment="1">
      <alignment horizontal="center"/>
    </xf>
    <xf numFmtId="0" fontId="6" fillId="34" borderId="27" xfId="0" applyFont="1" applyFill="1" applyBorder="1" applyAlignment="1">
      <alignment horizontal="center"/>
    </xf>
    <xf numFmtId="3" fontId="5" fillId="34" borderId="28" xfId="0" applyNumberFormat="1" applyFont="1" applyFill="1" applyBorder="1" applyAlignment="1">
      <alignment horizontal="center"/>
    </xf>
    <xf numFmtId="0" fontId="5" fillId="0" borderId="0" xfId="0" applyFont="1" applyBorder="1" applyAlignment="1">
      <alignment horizontal="right" wrapText="1"/>
    </xf>
    <xf numFmtId="0" fontId="6" fillId="0" borderId="29" xfId="0" applyFont="1" applyBorder="1" applyAlignment="1">
      <alignment horizontal="center" wrapText="1"/>
    </xf>
    <xf numFmtId="0" fontId="6" fillId="0" borderId="16" xfId="0" applyFont="1" applyBorder="1" applyAlignment="1">
      <alignment horizontal="center" wrapText="1"/>
    </xf>
    <xf numFmtId="0" fontId="6" fillId="0" borderId="22" xfId="0" applyFont="1" applyBorder="1" applyAlignment="1">
      <alignment horizontal="center" wrapText="1"/>
    </xf>
    <xf numFmtId="0" fontId="5" fillId="0" borderId="0" xfId="0" applyFont="1" applyAlignment="1">
      <alignment horizontal="right"/>
    </xf>
    <xf numFmtId="0" fontId="8" fillId="0" borderId="0" xfId="0" applyFont="1" applyAlignment="1">
      <alignment horizontal="center" wrapText="1"/>
    </xf>
    <xf numFmtId="0" fontId="5" fillId="0" borderId="0" xfId="0" applyFont="1" applyAlignment="1">
      <alignment horizontal="center"/>
    </xf>
    <xf numFmtId="0" fontId="6" fillId="0" borderId="15" xfId="0" applyFont="1" applyBorder="1" applyAlignment="1">
      <alignment horizontal="center" wrapText="1"/>
    </xf>
    <xf numFmtId="0" fontId="6" fillId="0" borderId="18" xfId="0" applyFont="1" applyBorder="1" applyAlignment="1">
      <alignment horizontal="center" wrapText="1"/>
    </xf>
    <xf numFmtId="0" fontId="6" fillId="0" borderId="20" xfId="0" applyFont="1" applyBorder="1" applyAlignment="1">
      <alignment horizontal="center" wrapText="1"/>
    </xf>
    <xf numFmtId="1" fontId="6" fillId="33" borderId="30" xfId="0" applyNumberFormat="1" applyFont="1" applyFill="1" applyBorder="1" applyAlignment="1">
      <alignment horizontal="center" vertical="center" wrapText="1"/>
    </xf>
    <xf numFmtId="1" fontId="6" fillId="33" borderId="13" xfId="0" applyNumberFormat="1" applyFont="1" applyFill="1" applyBorder="1" applyAlignment="1">
      <alignment horizontal="center" vertical="center" wrapText="1"/>
    </xf>
    <xf numFmtId="1" fontId="6" fillId="33" borderId="17" xfId="0" applyNumberFormat="1" applyFont="1" applyFill="1" applyBorder="1" applyAlignment="1">
      <alignment horizontal="center" vertical="center" wrapText="1"/>
    </xf>
    <xf numFmtId="0" fontId="6" fillId="0" borderId="30" xfId="0" applyFont="1" applyBorder="1" applyAlignment="1">
      <alignment horizontal="center"/>
    </xf>
    <xf numFmtId="0" fontId="6"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0" xfId="0" applyFont="1" applyFill="1" applyBorder="1" applyAlignment="1">
      <alignment horizontal="left" wrapText="1"/>
    </xf>
    <xf numFmtId="0" fontId="6" fillId="0" borderId="13" xfId="0" applyFont="1" applyBorder="1" applyAlignment="1">
      <alignment horizontal="center"/>
    </xf>
    <xf numFmtId="0" fontId="6" fillId="0" borderId="13" xfId="0" applyFont="1" applyBorder="1" applyAlignment="1">
      <alignment horizontal="center" wrapText="1"/>
    </xf>
    <xf numFmtId="0" fontId="6" fillId="0" borderId="17"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76;&#1086;&#1093;&#1086;&#1076;&#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20(&#1082;&#1088;&#1077;&#1076;&#1080;&#1090;&#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1"/>
    </sheetNames>
    <sheetDataSet>
      <sheetData sheetId="0">
        <row r="40">
          <cell r="C40">
            <v>44226000</v>
          </cell>
        </row>
        <row r="41">
          <cell r="C41">
            <v>86148100</v>
          </cell>
        </row>
        <row r="43">
          <cell r="C43">
            <v>8936000</v>
          </cell>
        </row>
        <row r="46">
          <cell r="C46">
            <v>483300</v>
          </cell>
        </row>
        <row r="47">
          <cell r="C47">
            <v>42000</v>
          </cell>
        </row>
        <row r="48">
          <cell r="C48">
            <v>17500</v>
          </cell>
        </row>
        <row r="49">
          <cell r="C49">
            <v>31500</v>
          </cell>
        </row>
        <row r="50">
          <cell r="C50">
            <v>2419800</v>
          </cell>
        </row>
        <row r="51">
          <cell r="C51">
            <v>471000</v>
          </cell>
        </row>
        <row r="52">
          <cell r="D52">
            <v>270558100</v>
          </cell>
          <cell r="E52">
            <v>1929700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sheetDataSet>
      <sheetData sheetId="0">
        <row r="18">
          <cell r="O18">
            <v>49434</v>
          </cell>
          <cell r="P1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D120"/>
  <sheetViews>
    <sheetView tabSelected="1" zoomScale="90" zoomScaleNormal="90" zoomScaleSheetLayoutView="50" zoomScalePageLayoutView="0" workbookViewId="0" topLeftCell="A99">
      <pane ySplit="2775" topLeftCell="A1" activePane="topLeft" state="split"/>
      <selection pane="topLeft" activeCell="A2" sqref="A2:IV2"/>
      <selection pane="bottomLeft" activeCell="O2" sqref="O2:R2"/>
    </sheetView>
  </sheetViews>
  <sheetFormatPr defaultColWidth="9.00390625" defaultRowHeight="12.75"/>
  <cols>
    <col min="1" max="1" width="7.875" style="6" customWidth="1"/>
    <col min="2" max="2" width="8.375" style="6" customWidth="1"/>
    <col min="3" max="3" width="6.00390625" style="6" customWidth="1"/>
    <col min="4" max="4" width="6.125" style="19" customWidth="1"/>
    <col min="5" max="5" width="40.375" style="20" customWidth="1"/>
    <col min="6" max="6" width="11.25390625" style="6" customWidth="1"/>
    <col min="7" max="7" width="12.00390625" style="6" customWidth="1"/>
    <col min="8" max="8" width="10.875" style="21" customWidth="1"/>
    <col min="9" max="9" width="10.875" style="6" customWidth="1"/>
    <col min="10" max="10" width="3.875" style="6" customWidth="1"/>
    <col min="11" max="11" width="9.375" style="6" customWidth="1"/>
    <col min="12" max="12" width="9.00390625" style="6" customWidth="1"/>
    <col min="13" max="13" width="8.125" style="6" customWidth="1"/>
    <col min="14" max="14" width="6.125" style="6" customWidth="1"/>
    <col min="15" max="15" width="7.625" style="6" customWidth="1"/>
    <col min="16" max="16" width="7.125" style="6" customWidth="1"/>
    <col min="17" max="17" width="9.125" style="6" customWidth="1"/>
    <col min="18" max="18" width="11.75390625" style="38" customWidth="1"/>
    <col min="19" max="20" width="11.625" style="6" bestFit="1" customWidth="1"/>
    <col min="21" max="21" width="9.125" style="6" customWidth="1"/>
    <col min="22" max="22" width="11.625" style="6" bestFit="1" customWidth="1"/>
    <col min="23" max="25" width="9.125" style="6" customWidth="1"/>
    <col min="26" max="26" width="12.375" style="6" customWidth="1"/>
    <col min="27" max="16384" width="9.125" style="6" customWidth="1"/>
  </cols>
  <sheetData>
    <row r="2" spans="9:21" ht="15.75">
      <c r="I2" s="22"/>
      <c r="J2" s="22"/>
      <c r="K2" s="22"/>
      <c r="L2" s="22"/>
      <c r="M2" s="22"/>
      <c r="N2" s="22"/>
      <c r="O2" s="147" t="s">
        <v>68</v>
      </c>
      <c r="P2" s="147"/>
      <c r="Q2" s="147"/>
      <c r="R2" s="147"/>
      <c r="S2" s="18"/>
      <c r="T2" s="22"/>
      <c r="U2" s="22"/>
    </row>
    <row r="3" spans="9:21" ht="15.75">
      <c r="I3" s="22"/>
      <c r="J3" s="22"/>
      <c r="K3" s="22"/>
      <c r="L3" s="22"/>
      <c r="M3" s="22"/>
      <c r="N3" s="149" t="s">
        <v>163</v>
      </c>
      <c r="O3" s="149"/>
      <c r="P3" s="149"/>
      <c r="Q3" s="149"/>
      <c r="R3" s="149"/>
      <c r="S3" s="18"/>
      <c r="T3" s="22"/>
      <c r="U3" s="22"/>
    </row>
    <row r="4" spans="9:21" ht="15.75" customHeight="1">
      <c r="I4" s="22"/>
      <c r="J4" s="22"/>
      <c r="K4" s="22"/>
      <c r="L4" s="22"/>
      <c r="M4" s="22"/>
      <c r="N4" s="22"/>
      <c r="O4" s="147" t="s">
        <v>185</v>
      </c>
      <c r="P4" s="147"/>
      <c r="Q4" s="147"/>
      <c r="R4" s="147"/>
      <c r="S4" s="18"/>
      <c r="T4" s="22"/>
      <c r="U4" s="22"/>
    </row>
    <row r="5" spans="4:18" s="1" customFormat="1" ht="15">
      <c r="D5" s="14"/>
      <c r="E5" s="3"/>
      <c r="H5" s="2"/>
      <c r="I5" s="4"/>
      <c r="J5" s="4"/>
      <c r="K5" s="5"/>
      <c r="L5" s="5"/>
      <c r="M5" s="5"/>
      <c r="N5" s="5"/>
      <c r="O5" s="6"/>
      <c r="P5" s="6"/>
      <c r="Q5" s="6"/>
      <c r="R5" s="38"/>
    </row>
    <row r="6" spans="1:30" s="11" customFormat="1" ht="19.5" customHeight="1">
      <c r="A6" s="148" t="s">
        <v>164</v>
      </c>
      <c r="B6" s="148"/>
      <c r="C6" s="148"/>
      <c r="D6" s="148"/>
      <c r="E6" s="148"/>
      <c r="F6" s="148"/>
      <c r="G6" s="148"/>
      <c r="H6" s="148"/>
      <c r="I6" s="148"/>
      <c r="J6" s="148"/>
      <c r="K6" s="148"/>
      <c r="L6" s="148"/>
      <c r="M6" s="148"/>
      <c r="N6" s="148"/>
      <c r="O6" s="148"/>
      <c r="P6" s="148"/>
      <c r="Q6" s="148"/>
      <c r="R6" s="148"/>
      <c r="S6" s="10"/>
      <c r="T6" s="10"/>
      <c r="U6" s="10"/>
      <c r="V6" s="10"/>
      <c r="W6" s="10"/>
      <c r="X6" s="10"/>
      <c r="Y6" s="10"/>
      <c r="Z6" s="10"/>
      <c r="AA6" s="10"/>
      <c r="AB6" s="10"/>
      <c r="AC6" s="10"/>
      <c r="AD6" s="10"/>
    </row>
    <row r="7" spans="5:30" ht="13.5" thickBot="1">
      <c r="E7" s="143"/>
      <c r="F7" s="143"/>
      <c r="G7" s="143"/>
      <c r="H7" s="143"/>
      <c r="I7" s="143"/>
      <c r="J7" s="143"/>
      <c r="K7" s="143"/>
      <c r="L7" s="143"/>
      <c r="M7" s="143"/>
      <c r="N7" s="143"/>
      <c r="O7" s="143"/>
      <c r="R7" s="39" t="s">
        <v>27</v>
      </c>
      <c r="S7" s="23"/>
      <c r="T7" s="23"/>
      <c r="U7" s="23"/>
      <c r="V7" s="23"/>
      <c r="W7" s="23"/>
      <c r="X7" s="23"/>
      <c r="Y7" s="23"/>
      <c r="Z7" s="23"/>
      <c r="AA7" s="23"/>
      <c r="AB7" s="23"/>
      <c r="AC7" s="23"/>
      <c r="AD7" s="23"/>
    </row>
    <row r="8" spans="1:30" ht="18.75" customHeight="1">
      <c r="A8" s="150"/>
      <c r="B8" s="157" t="s">
        <v>97</v>
      </c>
      <c r="C8" s="157" t="s">
        <v>95</v>
      </c>
      <c r="D8" s="153" t="s">
        <v>96</v>
      </c>
      <c r="E8" s="157" t="s">
        <v>101</v>
      </c>
      <c r="F8" s="156" t="s">
        <v>69</v>
      </c>
      <c r="G8" s="156"/>
      <c r="H8" s="156"/>
      <c r="I8" s="156"/>
      <c r="J8" s="156"/>
      <c r="K8" s="156" t="s">
        <v>73</v>
      </c>
      <c r="L8" s="156"/>
      <c r="M8" s="156"/>
      <c r="N8" s="156"/>
      <c r="O8" s="156"/>
      <c r="P8" s="156"/>
      <c r="Q8" s="156"/>
      <c r="R8" s="144" t="s">
        <v>49</v>
      </c>
      <c r="S8" s="23"/>
      <c r="T8" s="23"/>
      <c r="U8" s="23"/>
      <c r="V8" s="23"/>
      <c r="W8" s="23"/>
      <c r="X8" s="23"/>
      <c r="Y8" s="23"/>
      <c r="Z8" s="23"/>
      <c r="AA8" s="23"/>
      <c r="AB8" s="23"/>
      <c r="AC8" s="23"/>
      <c r="AD8" s="23"/>
    </row>
    <row r="9" spans="1:18" ht="7.5" customHeight="1">
      <c r="A9" s="151"/>
      <c r="B9" s="158"/>
      <c r="C9" s="158"/>
      <c r="D9" s="154"/>
      <c r="E9" s="158"/>
      <c r="F9" s="162" t="s">
        <v>7</v>
      </c>
      <c r="G9" s="162" t="s">
        <v>72</v>
      </c>
      <c r="H9" s="161" t="s">
        <v>8</v>
      </c>
      <c r="I9" s="161"/>
      <c r="J9" s="162" t="s">
        <v>71</v>
      </c>
      <c r="K9" s="162" t="s">
        <v>7</v>
      </c>
      <c r="L9" s="162" t="s">
        <v>47</v>
      </c>
      <c r="M9" s="161" t="s">
        <v>8</v>
      </c>
      <c r="N9" s="161"/>
      <c r="O9" s="162" t="s">
        <v>48</v>
      </c>
      <c r="P9" s="161" t="s">
        <v>8</v>
      </c>
      <c r="Q9" s="161"/>
      <c r="R9" s="145"/>
    </row>
    <row r="10" spans="1:18" ht="12.75" customHeight="1">
      <c r="A10" s="151"/>
      <c r="B10" s="158"/>
      <c r="C10" s="158"/>
      <c r="D10" s="154"/>
      <c r="E10" s="158"/>
      <c r="F10" s="162"/>
      <c r="G10" s="162"/>
      <c r="H10" s="161"/>
      <c r="I10" s="161"/>
      <c r="J10" s="162"/>
      <c r="K10" s="162"/>
      <c r="L10" s="162"/>
      <c r="M10" s="161"/>
      <c r="N10" s="161"/>
      <c r="O10" s="162"/>
      <c r="P10" s="162" t="s">
        <v>56</v>
      </c>
      <c r="Q10" s="96" t="s">
        <v>8</v>
      </c>
      <c r="R10" s="145"/>
    </row>
    <row r="11" spans="1:18" ht="126.75" customHeight="1" thickBot="1">
      <c r="A11" s="152"/>
      <c r="B11" s="159"/>
      <c r="C11" s="159"/>
      <c r="D11" s="155"/>
      <c r="E11" s="159"/>
      <c r="F11" s="163"/>
      <c r="G11" s="163"/>
      <c r="H11" s="98" t="s">
        <v>70</v>
      </c>
      <c r="I11" s="97" t="s">
        <v>55</v>
      </c>
      <c r="J11" s="163"/>
      <c r="K11" s="163"/>
      <c r="L11" s="163"/>
      <c r="M11" s="97" t="s">
        <v>70</v>
      </c>
      <c r="N11" s="97" t="s">
        <v>55</v>
      </c>
      <c r="O11" s="163"/>
      <c r="P11" s="163"/>
      <c r="Q11" s="97" t="s">
        <v>165</v>
      </c>
      <c r="R11" s="146"/>
    </row>
    <row r="12" spans="1:18" s="24" customFormat="1" ht="13.5" thickBot="1">
      <c r="A12" s="111" t="s">
        <v>62</v>
      </c>
      <c r="B12" s="112"/>
      <c r="C12" s="112"/>
      <c r="D12" s="112"/>
      <c r="E12" s="113" t="s">
        <v>9</v>
      </c>
      <c r="F12" s="114">
        <f aca="true" t="shared" si="0" ref="F12:Q12">F13+F15</f>
        <v>3189119</v>
      </c>
      <c r="G12" s="114">
        <f t="shared" si="0"/>
        <v>3189119</v>
      </c>
      <c r="H12" s="114">
        <f t="shared" si="0"/>
        <v>850000</v>
      </c>
      <c r="I12" s="114">
        <f t="shared" si="0"/>
        <v>135360</v>
      </c>
      <c r="J12" s="114">
        <f t="shared" si="0"/>
        <v>0</v>
      </c>
      <c r="K12" s="114">
        <f t="shared" si="0"/>
        <v>62000</v>
      </c>
      <c r="L12" s="114">
        <f t="shared" si="0"/>
        <v>0</v>
      </c>
      <c r="M12" s="114">
        <f t="shared" si="0"/>
        <v>0</v>
      </c>
      <c r="N12" s="114">
        <f t="shared" si="0"/>
        <v>0</v>
      </c>
      <c r="O12" s="114">
        <f t="shared" si="0"/>
        <v>62000</v>
      </c>
      <c r="P12" s="114">
        <f t="shared" si="0"/>
        <v>62000</v>
      </c>
      <c r="Q12" s="114">
        <f t="shared" si="0"/>
        <v>62000</v>
      </c>
      <c r="R12" s="115">
        <f aca="true" t="shared" si="1" ref="R12:R39">F12+K12</f>
        <v>3251119</v>
      </c>
    </row>
    <row r="13" spans="1:18" s="24" customFormat="1" ht="12.75">
      <c r="A13" s="122" t="s">
        <v>52</v>
      </c>
      <c r="B13" s="123"/>
      <c r="C13" s="123"/>
      <c r="D13" s="123"/>
      <c r="E13" s="108"/>
      <c r="F13" s="109">
        <f>G13+J13</f>
        <v>1395270</v>
      </c>
      <c r="G13" s="109">
        <f>G14</f>
        <v>1395270</v>
      </c>
      <c r="H13" s="109">
        <f>H14</f>
        <v>850000</v>
      </c>
      <c r="I13" s="109">
        <f>I14</f>
        <v>135360</v>
      </c>
      <c r="J13" s="109">
        <f>J14</f>
        <v>0</v>
      </c>
      <c r="K13" s="109">
        <f>L13+O13</f>
        <v>13000</v>
      </c>
      <c r="L13" s="109">
        <f aca="true" t="shared" si="2" ref="L13:Q13">L14</f>
        <v>0</v>
      </c>
      <c r="M13" s="109">
        <f t="shared" si="2"/>
        <v>0</v>
      </c>
      <c r="N13" s="109">
        <f t="shared" si="2"/>
        <v>0</v>
      </c>
      <c r="O13" s="109">
        <f t="shared" si="2"/>
        <v>13000</v>
      </c>
      <c r="P13" s="109">
        <f t="shared" si="2"/>
        <v>13000</v>
      </c>
      <c r="Q13" s="109">
        <f t="shared" si="2"/>
        <v>13000</v>
      </c>
      <c r="R13" s="110">
        <f t="shared" si="1"/>
        <v>1408270</v>
      </c>
    </row>
    <row r="14" spans="1:18" ht="15.75" customHeight="1">
      <c r="A14" s="66" t="s">
        <v>0</v>
      </c>
      <c r="B14" s="44" t="s">
        <v>98</v>
      </c>
      <c r="C14" s="44" t="s">
        <v>99</v>
      </c>
      <c r="D14" s="44" t="s">
        <v>76</v>
      </c>
      <c r="E14" s="45" t="s">
        <v>107</v>
      </c>
      <c r="F14" s="46">
        <f>G14+J14</f>
        <v>1395270</v>
      </c>
      <c r="G14" s="46">
        <v>1395270</v>
      </c>
      <c r="H14" s="46">
        <v>850000</v>
      </c>
      <c r="I14" s="46">
        <v>135360</v>
      </c>
      <c r="J14" s="46"/>
      <c r="K14" s="46">
        <f>L14+O14</f>
        <v>13000</v>
      </c>
      <c r="L14" s="46"/>
      <c r="M14" s="46"/>
      <c r="N14" s="46"/>
      <c r="O14" s="46">
        <v>13000</v>
      </c>
      <c r="P14" s="46">
        <v>13000</v>
      </c>
      <c r="Q14" s="46">
        <v>13000</v>
      </c>
      <c r="R14" s="55">
        <f t="shared" si="1"/>
        <v>1408270</v>
      </c>
    </row>
    <row r="15" spans="1:18" s="24" customFormat="1" ht="12.75">
      <c r="A15" s="77">
        <v>250404</v>
      </c>
      <c r="B15" s="47"/>
      <c r="C15" s="47"/>
      <c r="D15" s="47"/>
      <c r="E15" s="45" t="s">
        <v>106</v>
      </c>
      <c r="F15" s="48">
        <f>F16+F17</f>
        <v>1793849</v>
      </c>
      <c r="G15" s="48">
        <f aca="true" t="shared" si="3" ref="G15:R15">G16+G17</f>
        <v>1793849</v>
      </c>
      <c r="H15" s="48">
        <f t="shared" si="3"/>
        <v>0</v>
      </c>
      <c r="I15" s="48">
        <f t="shared" si="3"/>
        <v>0</v>
      </c>
      <c r="J15" s="48">
        <f t="shared" si="3"/>
        <v>0</v>
      </c>
      <c r="K15" s="48">
        <f t="shared" si="3"/>
        <v>49000</v>
      </c>
      <c r="L15" s="48">
        <f t="shared" si="3"/>
        <v>0</v>
      </c>
      <c r="M15" s="48">
        <f t="shared" si="3"/>
        <v>0</v>
      </c>
      <c r="N15" s="48">
        <f t="shared" si="3"/>
        <v>0</v>
      </c>
      <c r="O15" s="48">
        <f t="shared" si="3"/>
        <v>49000</v>
      </c>
      <c r="P15" s="48">
        <f t="shared" si="3"/>
        <v>49000</v>
      </c>
      <c r="Q15" s="48">
        <f t="shared" si="3"/>
        <v>49000</v>
      </c>
      <c r="R15" s="40">
        <f t="shared" si="3"/>
        <v>1842849</v>
      </c>
    </row>
    <row r="16" spans="1:18" ht="15.75" customHeight="1">
      <c r="A16" s="66">
        <v>250404</v>
      </c>
      <c r="B16" s="44" t="s">
        <v>100</v>
      </c>
      <c r="C16" s="44">
        <v>8600</v>
      </c>
      <c r="D16" s="44" t="s">
        <v>77</v>
      </c>
      <c r="E16" s="45" t="s">
        <v>106</v>
      </c>
      <c r="F16" s="46">
        <f>G16+J16</f>
        <v>1030000</v>
      </c>
      <c r="G16" s="46">
        <f>140000+890000</f>
        <v>1030000</v>
      </c>
      <c r="H16" s="46"/>
      <c r="I16" s="46"/>
      <c r="J16" s="46"/>
      <c r="K16" s="46"/>
      <c r="L16" s="46"/>
      <c r="M16" s="46"/>
      <c r="N16" s="46"/>
      <c r="O16" s="46"/>
      <c r="P16" s="46"/>
      <c r="Q16" s="46"/>
      <c r="R16" s="55">
        <f>F16+K16</f>
        <v>1030000</v>
      </c>
    </row>
    <row r="17" spans="1:18" ht="17.25" customHeight="1" thickBot="1">
      <c r="A17" s="78">
        <v>250404</v>
      </c>
      <c r="B17" s="49" t="s">
        <v>100</v>
      </c>
      <c r="C17" s="49">
        <v>8600</v>
      </c>
      <c r="D17" s="49" t="s">
        <v>77</v>
      </c>
      <c r="E17" s="50" t="s">
        <v>106</v>
      </c>
      <c r="F17" s="51">
        <f>G17+J17</f>
        <v>763849</v>
      </c>
      <c r="G17" s="51">
        <f>763849</f>
        <v>763849</v>
      </c>
      <c r="H17" s="51"/>
      <c r="I17" s="51"/>
      <c r="J17" s="51"/>
      <c r="K17" s="51">
        <f>L17+O17</f>
        <v>49000</v>
      </c>
      <c r="L17" s="51"/>
      <c r="M17" s="51"/>
      <c r="N17" s="51"/>
      <c r="O17" s="51">
        <v>49000</v>
      </c>
      <c r="P17" s="51">
        <v>49000</v>
      </c>
      <c r="Q17" s="51">
        <v>49000</v>
      </c>
      <c r="R17" s="121">
        <f t="shared" si="1"/>
        <v>812849</v>
      </c>
    </row>
    <row r="18" spans="1:18" ht="13.5" thickBot="1">
      <c r="A18" s="111" t="s">
        <v>63</v>
      </c>
      <c r="B18" s="112"/>
      <c r="C18" s="112"/>
      <c r="D18" s="112"/>
      <c r="E18" s="113" t="s">
        <v>13</v>
      </c>
      <c r="F18" s="114">
        <f>F19+F24+F28+F33+F35+F37</f>
        <v>38385776</v>
      </c>
      <c r="G18" s="114">
        <f aca="true" t="shared" si="4" ref="G18:R18">G19+G24+G28+G33+G35+G37</f>
        <v>38385776</v>
      </c>
      <c r="H18" s="114">
        <f t="shared" si="4"/>
        <v>592988</v>
      </c>
      <c r="I18" s="114">
        <f t="shared" si="4"/>
        <v>63508</v>
      </c>
      <c r="J18" s="114">
        <f t="shared" si="4"/>
        <v>0</v>
      </c>
      <c r="K18" s="114">
        <f t="shared" si="4"/>
        <v>841000</v>
      </c>
      <c r="L18" s="114">
        <f t="shared" si="4"/>
        <v>621000</v>
      </c>
      <c r="M18" s="114">
        <f t="shared" si="4"/>
        <v>0</v>
      </c>
      <c r="N18" s="114">
        <f t="shared" si="4"/>
        <v>0</v>
      </c>
      <c r="O18" s="114">
        <f t="shared" si="4"/>
        <v>220000</v>
      </c>
      <c r="P18" s="114">
        <f t="shared" si="4"/>
        <v>220000</v>
      </c>
      <c r="Q18" s="114">
        <f t="shared" si="4"/>
        <v>220000</v>
      </c>
      <c r="R18" s="115">
        <f t="shared" si="4"/>
        <v>39226776</v>
      </c>
    </row>
    <row r="19" spans="1:18" ht="12.75">
      <c r="A19" s="124" t="s">
        <v>1</v>
      </c>
      <c r="B19" s="125"/>
      <c r="C19" s="125"/>
      <c r="D19" s="125"/>
      <c r="E19" s="108"/>
      <c r="F19" s="109">
        <f>F20+F21+F22+F23</f>
        <v>36799096</v>
      </c>
      <c r="G19" s="109">
        <f aca="true" t="shared" si="5" ref="G19:R19">G20+G21+G22+G23</f>
        <v>36799096</v>
      </c>
      <c r="H19" s="109">
        <f t="shared" si="5"/>
        <v>0</v>
      </c>
      <c r="I19" s="109">
        <f t="shared" si="5"/>
        <v>0</v>
      </c>
      <c r="J19" s="109">
        <f t="shared" si="5"/>
        <v>0</v>
      </c>
      <c r="K19" s="109">
        <f t="shared" si="5"/>
        <v>801000</v>
      </c>
      <c r="L19" s="109">
        <f t="shared" si="5"/>
        <v>581000</v>
      </c>
      <c r="M19" s="109">
        <f t="shared" si="5"/>
        <v>0</v>
      </c>
      <c r="N19" s="109">
        <f t="shared" si="5"/>
        <v>0</v>
      </c>
      <c r="O19" s="109">
        <f t="shared" si="5"/>
        <v>220000</v>
      </c>
      <c r="P19" s="109">
        <f t="shared" si="5"/>
        <v>220000</v>
      </c>
      <c r="Q19" s="109">
        <f t="shared" si="5"/>
        <v>220000</v>
      </c>
      <c r="R19" s="110">
        <f t="shared" si="5"/>
        <v>37600096</v>
      </c>
    </row>
    <row r="20" spans="1:18" ht="25.5">
      <c r="A20" s="58" t="s">
        <v>22</v>
      </c>
      <c r="B20" s="59" t="s">
        <v>170</v>
      </c>
      <c r="C20" s="59">
        <v>2010</v>
      </c>
      <c r="D20" s="59" t="s">
        <v>88</v>
      </c>
      <c r="E20" s="60" t="s">
        <v>102</v>
      </c>
      <c r="F20" s="46">
        <f>G20+J20</f>
        <v>26401266</v>
      </c>
      <c r="G20" s="46">
        <v>26401266</v>
      </c>
      <c r="H20" s="46"/>
      <c r="I20" s="46"/>
      <c r="J20" s="46"/>
      <c r="K20" s="46">
        <f>L20+O20</f>
        <v>581000</v>
      </c>
      <c r="L20" s="52">
        <v>531000</v>
      </c>
      <c r="M20" s="46"/>
      <c r="N20" s="46"/>
      <c r="O20" s="52">
        <v>50000</v>
      </c>
      <c r="P20" s="61">
        <v>50000</v>
      </c>
      <c r="Q20" s="61">
        <v>50000</v>
      </c>
      <c r="R20" s="55">
        <f t="shared" si="1"/>
        <v>26982266</v>
      </c>
    </row>
    <row r="21" spans="1:18" ht="12.75">
      <c r="A21" s="58" t="s">
        <v>66</v>
      </c>
      <c r="B21" s="59" t="s">
        <v>171</v>
      </c>
      <c r="C21" s="59">
        <v>2180</v>
      </c>
      <c r="D21" s="59" t="s">
        <v>89</v>
      </c>
      <c r="E21" s="60" t="s">
        <v>103</v>
      </c>
      <c r="F21" s="46">
        <f>G21+J21</f>
        <v>9443530</v>
      </c>
      <c r="G21" s="46">
        <v>9443530</v>
      </c>
      <c r="H21" s="46"/>
      <c r="I21" s="46"/>
      <c r="J21" s="46"/>
      <c r="K21" s="46">
        <f>L21+O21</f>
        <v>220000</v>
      </c>
      <c r="L21" s="52">
        <v>50000</v>
      </c>
      <c r="M21" s="46"/>
      <c r="N21" s="46"/>
      <c r="O21" s="52">
        <v>170000</v>
      </c>
      <c r="P21" s="62">
        <v>170000</v>
      </c>
      <c r="Q21" s="62">
        <v>170000</v>
      </c>
      <c r="R21" s="55">
        <f t="shared" si="1"/>
        <v>9663530</v>
      </c>
    </row>
    <row r="22" spans="1:18" s="21" customFormat="1" ht="13.5" customHeight="1">
      <c r="A22" s="79" t="s">
        <v>24</v>
      </c>
      <c r="B22" s="65" t="s">
        <v>172</v>
      </c>
      <c r="C22" s="65">
        <v>2214</v>
      </c>
      <c r="D22" s="65" t="s">
        <v>90</v>
      </c>
      <c r="E22" s="45" t="s">
        <v>108</v>
      </c>
      <c r="F22" s="46">
        <f>G22+J22</f>
        <v>483300</v>
      </c>
      <c r="G22" s="46">
        <v>483300</v>
      </c>
      <c r="H22" s="46"/>
      <c r="I22" s="46"/>
      <c r="J22" s="46"/>
      <c r="K22" s="46">
        <f>L22+O22</f>
        <v>0</v>
      </c>
      <c r="L22" s="46"/>
      <c r="M22" s="46"/>
      <c r="N22" s="46"/>
      <c r="O22" s="46"/>
      <c r="P22" s="61"/>
      <c r="Q22" s="61"/>
      <c r="R22" s="40">
        <f t="shared" si="1"/>
        <v>483300</v>
      </c>
    </row>
    <row r="23" spans="1:18" s="21" customFormat="1" ht="36.75" customHeight="1">
      <c r="A23" s="79"/>
      <c r="B23" s="65" t="s">
        <v>173</v>
      </c>
      <c r="C23" s="65"/>
      <c r="D23" s="65"/>
      <c r="E23" s="45" t="s">
        <v>168</v>
      </c>
      <c r="F23" s="46">
        <f>G23+J23</f>
        <v>471000</v>
      </c>
      <c r="G23" s="46">
        <v>471000</v>
      </c>
      <c r="H23" s="46"/>
      <c r="I23" s="46"/>
      <c r="J23" s="46"/>
      <c r="K23" s="46">
        <f>L23+O23</f>
        <v>0</v>
      </c>
      <c r="L23" s="46"/>
      <c r="M23" s="46"/>
      <c r="N23" s="46"/>
      <c r="O23" s="46"/>
      <c r="P23" s="61"/>
      <c r="Q23" s="61"/>
      <c r="R23" s="40">
        <f t="shared" si="1"/>
        <v>471000</v>
      </c>
    </row>
    <row r="24" spans="1:18" ht="12.75">
      <c r="A24" s="56" t="s">
        <v>2</v>
      </c>
      <c r="B24" s="57"/>
      <c r="C24" s="57"/>
      <c r="D24" s="57"/>
      <c r="E24" s="63"/>
      <c r="F24" s="48">
        <f>+F25+F26+F27</f>
        <v>900953</v>
      </c>
      <c r="G24" s="48">
        <f aca="true" t="shared" si="6" ref="G24:R24">+G25+G26+G27</f>
        <v>900953</v>
      </c>
      <c r="H24" s="48">
        <f t="shared" si="6"/>
        <v>592988</v>
      </c>
      <c r="I24" s="48">
        <f t="shared" si="6"/>
        <v>63508</v>
      </c>
      <c r="J24" s="48">
        <f t="shared" si="6"/>
        <v>0</v>
      </c>
      <c r="K24" s="48">
        <f t="shared" si="6"/>
        <v>40000</v>
      </c>
      <c r="L24" s="48">
        <f t="shared" si="6"/>
        <v>40000</v>
      </c>
      <c r="M24" s="48">
        <f t="shared" si="6"/>
        <v>0</v>
      </c>
      <c r="N24" s="48">
        <f t="shared" si="6"/>
        <v>0</v>
      </c>
      <c r="O24" s="48">
        <f t="shared" si="6"/>
        <v>0</v>
      </c>
      <c r="P24" s="48">
        <f t="shared" si="6"/>
        <v>0</v>
      </c>
      <c r="Q24" s="48">
        <f t="shared" si="6"/>
        <v>0</v>
      </c>
      <c r="R24" s="40">
        <f t="shared" si="6"/>
        <v>940953</v>
      </c>
    </row>
    <row r="25" spans="1:18" ht="25.5">
      <c r="A25" s="58" t="s">
        <v>3</v>
      </c>
      <c r="B25" s="59" t="s">
        <v>174</v>
      </c>
      <c r="C25" s="59">
        <v>3131</v>
      </c>
      <c r="D25" s="59">
        <v>1040</v>
      </c>
      <c r="E25" s="60" t="s">
        <v>104</v>
      </c>
      <c r="F25" s="46">
        <f>G25+J25</f>
        <v>829529</v>
      </c>
      <c r="G25" s="46">
        <v>829529</v>
      </c>
      <c r="H25" s="46">
        <v>573788</v>
      </c>
      <c r="I25" s="46">
        <v>63508</v>
      </c>
      <c r="J25" s="46"/>
      <c r="K25" s="46">
        <f>L25+O25</f>
        <v>0</v>
      </c>
      <c r="L25" s="53"/>
      <c r="M25" s="46"/>
      <c r="N25" s="46"/>
      <c r="O25" s="53"/>
      <c r="P25" s="62"/>
      <c r="Q25" s="62"/>
      <c r="R25" s="55">
        <f t="shared" si="1"/>
        <v>829529</v>
      </c>
    </row>
    <row r="26" spans="1:18" ht="25.5">
      <c r="A26" s="58" t="s">
        <v>14</v>
      </c>
      <c r="B26" s="59" t="s">
        <v>175</v>
      </c>
      <c r="C26" s="59">
        <v>3132</v>
      </c>
      <c r="D26" s="59">
        <v>1040</v>
      </c>
      <c r="E26" s="60" t="s">
        <v>105</v>
      </c>
      <c r="F26" s="46">
        <f>G26+J26</f>
        <v>63424</v>
      </c>
      <c r="G26" s="46">
        <v>63424</v>
      </c>
      <c r="H26" s="46">
        <v>19200</v>
      </c>
      <c r="I26" s="46"/>
      <c r="J26" s="46"/>
      <c r="K26" s="46">
        <f>L26+O26</f>
        <v>40000</v>
      </c>
      <c r="L26" s="53">
        <v>40000</v>
      </c>
      <c r="M26" s="46"/>
      <c r="N26" s="53"/>
      <c r="O26" s="53"/>
      <c r="P26" s="62"/>
      <c r="Q26" s="62"/>
      <c r="R26" s="55">
        <f t="shared" si="1"/>
        <v>103424</v>
      </c>
    </row>
    <row r="27" spans="1:18" ht="25.5">
      <c r="A27" s="58" t="s">
        <v>4</v>
      </c>
      <c r="B27" s="59" t="s">
        <v>176</v>
      </c>
      <c r="C27" s="59">
        <v>3141</v>
      </c>
      <c r="D27" s="59">
        <v>1040</v>
      </c>
      <c r="E27" s="60" t="s">
        <v>177</v>
      </c>
      <c r="F27" s="46">
        <f>G27+J27</f>
        <v>8000</v>
      </c>
      <c r="G27" s="46">
        <v>8000</v>
      </c>
      <c r="H27" s="46"/>
      <c r="I27" s="46"/>
      <c r="J27" s="46"/>
      <c r="K27" s="46">
        <f>L27+O27</f>
        <v>0</v>
      </c>
      <c r="L27" s="53"/>
      <c r="M27" s="46"/>
      <c r="N27" s="53"/>
      <c r="O27" s="53"/>
      <c r="P27" s="62"/>
      <c r="Q27" s="62"/>
      <c r="R27" s="55">
        <f t="shared" si="1"/>
        <v>8000</v>
      </c>
    </row>
    <row r="28" spans="1:18" ht="12.75">
      <c r="A28" s="56">
        <v>130000</v>
      </c>
      <c r="B28" s="57"/>
      <c r="C28" s="57"/>
      <c r="D28" s="57"/>
      <c r="E28" s="43"/>
      <c r="F28" s="48">
        <f>F29+F31+F32+F30</f>
        <v>581161</v>
      </c>
      <c r="G28" s="48">
        <f aca="true" t="shared" si="7" ref="G28:R28">G29+G31+G32+G30</f>
        <v>581161</v>
      </c>
      <c r="H28" s="48">
        <f t="shared" si="7"/>
        <v>0</v>
      </c>
      <c r="I28" s="48">
        <f t="shared" si="7"/>
        <v>0</v>
      </c>
      <c r="J28" s="48">
        <f t="shared" si="7"/>
        <v>0</v>
      </c>
      <c r="K28" s="48">
        <f t="shared" si="7"/>
        <v>0</v>
      </c>
      <c r="L28" s="48">
        <f t="shared" si="7"/>
        <v>0</v>
      </c>
      <c r="M28" s="48">
        <f t="shared" si="7"/>
        <v>0</v>
      </c>
      <c r="N28" s="48">
        <f t="shared" si="7"/>
        <v>0</v>
      </c>
      <c r="O28" s="48">
        <f t="shared" si="7"/>
        <v>0</v>
      </c>
      <c r="P28" s="48">
        <f t="shared" si="7"/>
        <v>0</v>
      </c>
      <c r="Q28" s="48">
        <f t="shared" si="7"/>
        <v>0</v>
      </c>
      <c r="R28" s="40">
        <f t="shared" si="7"/>
        <v>581161</v>
      </c>
    </row>
    <row r="29" spans="1:18" ht="25.5">
      <c r="A29" s="58">
        <v>130102</v>
      </c>
      <c r="B29" s="59" t="s">
        <v>109</v>
      </c>
      <c r="C29" s="59">
        <v>5011</v>
      </c>
      <c r="D29" s="59" t="s">
        <v>81</v>
      </c>
      <c r="E29" s="60" t="s">
        <v>110</v>
      </c>
      <c r="F29" s="46">
        <f>G29+J29</f>
        <v>60000</v>
      </c>
      <c r="G29" s="46">
        <v>60000</v>
      </c>
      <c r="H29" s="46"/>
      <c r="I29" s="46"/>
      <c r="J29" s="46"/>
      <c r="K29" s="46">
        <f>L29+O29</f>
        <v>0</v>
      </c>
      <c r="L29" s="52"/>
      <c r="M29" s="46"/>
      <c r="N29" s="53"/>
      <c r="O29" s="53"/>
      <c r="P29" s="62"/>
      <c r="Q29" s="62"/>
      <c r="R29" s="55">
        <f t="shared" si="1"/>
        <v>60000</v>
      </c>
    </row>
    <row r="30" spans="1:18" ht="25.5">
      <c r="A30" s="58">
        <v>130102</v>
      </c>
      <c r="B30" s="59" t="s">
        <v>111</v>
      </c>
      <c r="C30" s="59">
        <v>5012</v>
      </c>
      <c r="D30" s="59" t="s">
        <v>81</v>
      </c>
      <c r="E30" s="60" t="s">
        <v>112</v>
      </c>
      <c r="F30" s="46">
        <f>G30+J30</f>
        <v>25000</v>
      </c>
      <c r="G30" s="46">
        <v>25000</v>
      </c>
      <c r="H30" s="46"/>
      <c r="I30" s="46"/>
      <c r="J30" s="46"/>
      <c r="K30" s="46">
        <f>L30+O30</f>
        <v>0</v>
      </c>
      <c r="L30" s="52"/>
      <c r="M30" s="46"/>
      <c r="N30" s="53"/>
      <c r="O30" s="53"/>
      <c r="P30" s="62"/>
      <c r="Q30" s="62"/>
      <c r="R30" s="55">
        <f t="shared" si="1"/>
        <v>25000</v>
      </c>
    </row>
    <row r="31" spans="1:18" ht="38.25">
      <c r="A31" s="58">
        <v>130203</v>
      </c>
      <c r="B31" s="59" t="s">
        <v>178</v>
      </c>
      <c r="C31" s="59">
        <v>5032</v>
      </c>
      <c r="D31" s="59" t="s">
        <v>81</v>
      </c>
      <c r="E31" s="60" t="s">
        <v>113</v>
      </c>
      <c r="F31" s="46">
        <f>G31+J31</f>
        <v>496161</v>
      </c>
      <c r="G31" s="46">
        <v>496161</v>
      </c>
      <c r="H31" s="46"/>
      <c r="I31" s="46"/>
      <c r="J31" s="46"/>
      <c r="K31" s="46">
        <f>L31+O31</f>
        <v>0</v>
      </c>
      <c r="L31" s="52"/>
      <c r="M31" s="46"/>
      <c r="N31" s="53"/>
      <c r="O31" s="53"/>
      <c r="P31" s="62"/>
      <c r="Q31" s="62"/>
      <c r="R31" s="55">
        <f t="shared" si="1"/>
        <v>496161</v>
      </c>
    </row>
    <row r="32" spans="1:18" ht="12.75" hidden="1">
      <c r="A32" s="58">
        <v>130204</v>
      </c>
      <c r="B32" s="59" t="s">
        <v>114</v>
      </c>
      <c r="C32" s="59">
        <v>5033</v>
      </c>
      <c r="D32" s="59" t="s">
        <v>81</v>
      </c>
      <c r="E32" s="60"/>
      <c r="F32" s="46">
        <f>G32+J32</f>
        <v>0</v>
      </c>
      <c r="G32" s="46"/>
      <c r="H32" s="46"/>
      <c r="I32" s="46"/>
      <c r="J32" s="46"/>
      <c r="K32" s="46">
        <f>L32+O32</f>
        <v>0</v>
      </c>
      <c r="L32" s="52"/>
      <c r="M32" s="46"/>
      <c r="N32" s="53"/>
      <c r="O32" s="53"/>
      <c r="P32" s="62"/>
      <c r="Q32" s="62"/>
      <c r="R32" s="40">
        <f t="shared" si="1"/>
        <v>0</v>
      </c>
    </row>
    <row r="33" spans="1:18" ht="12.75">
      <c r="A33" s="56">
        <v>180000</v>
      </c>
      <c r="B33" s="57"/>
      <c r="C33" s="57"/>
      <c r="D33" s="57"/>
      <c r="E33" s="43"/>
      <c r="F33" s="48">
        <f>F34</f>
        <v>10000</v>
      </c>
      <c r="G33" s="48">
        <f aca="true" t="shared" si="8" ref="G33:Q33">G34</f>
        <v>10000</v>
      </c>
      <c r="H33" s="48">
        <f t="shared" si="8"/>
        <v>0</v>
      </c>
      <c r="I33" s="48">
        <f t="shared" si="8"/>
        <v>0</v>
      </c>
      <c r="J33" s="48">
        <f t="shared" si="8"/>
        <v>0</v>
      </c>
      <c r="K33" s="48">
        <f t="shared" si="8"/>
        <v>0</v>
      </c>
      <c r="L33" s="48">
        <f t="shared" si="8"/>
        <v>0</v>
      </c>
      <c r="M33" s="48">
        <f t="shared" si="8"/>
        <v>0</v>
      </c>
      <c r="N33" s="48">
        <f t="shared" si="8"/>
        <v>0</v>
      </c>
      <c r="O33" s="48">
        <f t="shared" si="8"/>
        <v>0</v>
      </c>
      <c r="P33" s="48">
        <f t="shared" si="8"/>
        <v>0</v>
      </c>
      <c r="Q33" s="48">
        <f t="shared" si="8"/>
        <v>0</v>
      </c>
      <c r="R33" s="40">
        <f t="shared" si="1"/>
        <v>10000</v>
      </c>
    </row>
    <row r="34" spans="1:18" ht="25.5">
      <c r="A34" s="58">
        <v>180404</v>
      </c>
      <c r="B34" s="59" t="s">
        <v>115</v>
      </c>
      <c r="C34" s="59">
        <v>7450</v>
      </c>
      <c r="D34" s="59" t="s">
        <v>91</v>
      </c>
      <c r="E34" s="60" t="s">
        <v>116</v>
      </c>
      <c r="F34" s="46">
        <f>G34+J34</f>
        <v>10000</v>
      </c>
      <c r="G34" s="46">
        <v>10000</v>
      </c>
      <c r="H34" s="46"/>
      <c r="I34" s="46"/>
      <c r="J34" s="46"/>
      <c r="K34" s="46">
        <f>L34+O34</f>
        <v>0</v>
      </c>
      <c r="L34" s="53"/>
      <c r="M34" s="46"/>
      <c r="N34" s="53"/>
      <c r="O34" s="53"/>
      <c r="P34" s="62"/>
      <c r="Q34" s="62"/>
      <c r="R34" s="55">
        <f t="shared" si="1"/>
        <v>10000</v>
      </c>
    </row>
    <row r="35" spans="1:18" ht="12.75">
      <c r="A35" s="56">
        <v>210000</v>
      </c>
      <c r="B35" s="57"/>
      <c r="C35" s="57"/>
      <c r="D35" s="57"/>
      <c r="E35" s="43"/>
      <c r="F35" s="48">
        <f>F36</f>
        <v>15000</v>
      </c>
      <c r="G35" s="48">
        <f aca="true" t="shared" si="9" ref="G35:Q35">G36</f>
        <v>15000</v>
      </c>
      <c r="H35" s="48">
        <f t="shared" si="9"/>
        <v>0</v>
      </c>
      <c r="I35" s="48">
        <f t="shared" si="9"/>
        <v>0</v>
      </c>
      <c r="J35" s="48">
        <f t="shared" si="9"/>
        <v>0</v>
      </c>
      <c r="K35" s="48">
        <f t="shared" si="9"/>
        <v>0</v>
      </c>
      <c r="L35" s="48">
        <f t="shared" si="9"/>
        <v>0</v>
      </c>
      <c r="M35" s="48">
        <f t="shared" si="9"/>
        <v>0</v>
      </c>
      <c r="N35" s="48">
        <f t="shared" si="9"/>
        <v>0</v>
      </c>
      <c r="O35" s="48">
        <f t="shared" si="9"/>
        <v>0</v>
      </c>
      <c r="P35" s="48">
        <f t="shared" si="9"/>
        <v>0</v>
      </c>
      <c r="Q35" s="48">
        <f t="shared" si="9"/>
        <v>0</v>
      </c>
      <c r="R35" s="40">
        <f t="shared" si="1"/>
        <v>15000</v>
      </c>
    </row>
    <row r="36" spans="1:18" ht="38.25">
      <c r="A36" s="58">
        <v>210105</v>
      </c>
      <c r="B36" s="59" t="s">
        <v>117</v>
      </c>
      <c r="C36" s="59">
        <v>7810</v>
      </c>
      <c r="D36" s="59" t="s">
        <v>92</v>
      </c>
      <c r="E36" s="60" t="s">
        <v>118</v>
      </c>
      <c r="F36" s="46">
        <f>G36+J36</f>
        <v>15000</v>
      </c>
      <c r="G36" s="46">
        <v>15000</v>
      </c>
      <c r="H36" s="46"/>
      <c r="I36" s="46"/>
      <c r="J36" s="46"/>
      <c r="K36" s="46">
        <f>L36+O36</f>
        <v>0</v>
      </c>
      <c r="L36" s="53"/>
      <c r="M36" s="46"/>
      <c r="N36" s="53"/>
      <c r="O36" s="53"/>
      <c r="P36" s="62"/>
      <c r="Q36" s="62"/>
      <c r="R36" s="55">
        <f t="shared" si="1"/>
        <v>15000</v>
      </c>
    </row>
    <row r="37" spans="1:18" ht="12.75">
      <c r="A37" s="56">
        <v>250000</v>
      </c>
      <c r="B37" s="57"/>
      <c r="C37" s="57"/>
      <c r="D37" s="57"/>
      <c r="E37" s="43"/>
      <c r="F37" s="48">
        <f>F38+F39</f>
        <v>79566</v>
      </c>
      <c r="G37" s="48">
        <f aca="true" t="shared" si="10" ref="G37:Q37">G38+G39</f>
        <v>79566</v>
      </c>
      <c r="H37" s="48">
        <f t="shared" si="10"/>
        <v>0</v>
      </c>
      <c r="I37" s="48">
        <f t="shared" si="10"/>
        <v>0</v>
      </c>
      <c r="J37" s="48">
        <f t="shared" si="10"/>
        <v>0</v>
      </c>
      <c r="K37" s="48">
        <f t="shared" si="10"/>
        <v>0</v>
      </c>
      <c r="L37" s="48">
        <f t="shared" si="10"/>
        <v>0</v>
      </c>
      <c r="M37" s="48">
        <f t="shared" si="10"/>
        <v>0</v>
      </c>
      <c r="N37" s="48">
        <f t="shared" si="10"/>
        <v>0</v>
      </c>
      <c r="O37" s="48">
        <f t="shared" si="10"/>
        <v>0</v>
      </c>
      <c r="P37" s="48">
        <f t="shared" si="10"/>
        <v>0</v>
      </c>
      <c r="Q37" s="48">
        <f t="shared" si="10"/>
        <v>0</v>
      </c>
      <c r="R37" s="40">
        <f t="shared" si="1"/>
        <v>79566</v>
      </c>
    </row>
    <row r="38" spans="1:18" ht="12.75">
      <c r="A38" s="58">
        <v>250404</v>
      </c>
      <c r="B38" s="59" t="s">
        <v>119</v>
      </c>
      <c r="C38" s="59">
        <v>8600</v>
      </c>
      <c r="D38" s="59" t="s">
        <v>77</v>
      </c>
      <c r="E38" s="60" t="s">
        <v>120</v>
      </c>
      <c r="F38" s="46">
        <f>G38+J38</f>
        <v>79000</v>
      </c>
      <c r="G38" s="46">
        <v>79000</v>
      </c>
      <c r="H38" s="46"/>
      <c r="I38" s="46"/>
      <c r="J38" s="46"/>
      <c r="K38" s="46">
        <f>L38+O38</f>
        <v>0</v>
      </c>
      <c r="L38" s="64"/>
      <c r="M38" s="65"/>
      <c r="N38" s="64"/>
      <c r="O38" s="64"/>
      <c r="P38" s="60"/>
      <c r="Q38" s="60"/>
      <c r="R38" s="55">
        <f t="shared" si="1"/>
        <v>79000</v>
      </c>
    </row>
    <row r="39" spans="1:18" ht="51.75" thickBot="1">
      <c r="A39" s="116">
        <v>250913</v>
      </c>
      <c r="B39" s="117" t="s">
        <v>121</v>
      </c>
      <c r="C39" s="117">
        <v>8108</v>
      </c>
      <c r="D39" s="117">
        <v>1060</v>
      </c>
      <c r="E39" s="118" t="s">
        <v>122</v>
      </c>
      <c r="F39" s="51">
        <f>G39+J39</f>
        <v>566</v>
      </c>
      <c r="G39" s="51">
        <v>566</v>
      </c>
      <c r="H39" s="51"/>
      <c r="I39" s="51"/>
      <c r="J39" s="51"/>
      <c r="K39" s="51">
        <f>L39+O39</f>
        <v>0</v>
      </c>
      <c r="L39" s="126"/>
      <c r="M39" s="51"/>
      <c r="N39" s="126"/>
      <c r="O39" s="126"/>
      <c r="P39" s="127"/>
      <c r="Q39" s="127"/>
      <c r="R39" s="121">
        <f t="shared" si="1"/>
        <v>566</v>
      </c>
    </row>
    <row r="40" spans="1:18" s="24" customFormat="1" ht="13.5" thickBot="1">
      <c r="A40" s="111">
        <v>10</v>
      </c>
      <c r="B40" s="112"/>
      <c r="C40" s="112"/>
      <c r="D40" s="112"/>
      <c r="E40" s="113" t="s">
        <v>11</v>
      </c>
      <c r="F40" s="114">
        <f>F41+F49</f>
        <v>63255000</v>
      </c>
      <c r="G40" s="114">
        <f aca="true" t="shared" si="11" ref="G40:R40">G41+G49</f>
        <v>63255000</v>
      </c>
      <c r="H40" s="114">
        <f t="shared" si="11"/>
        <v>42244025</v>
      </c>
      <c r="I40" s="114">
        <f t="shared" si="11"/>
        <v>7986016</v>
      </c>
      <c r="J40" s="114">
        <f t="shared" si="11"/>
        <v>0</v>
      </c>
      <c r="K40" s="114">
        <f t="shared" si="11"/>
        <v>550800</v>
      </c>
      <c r="L40" s="114">
        <f t="shared" si="11"/>
        <v>340800</v>
      </c>
      <c r="M40" s="114">
        <f t="shared" si="11"/>
        <v>0</v>
      </c>
      <c r="N40" s="114">
        <f t="shared" si="11"/>
        <v>0</v>
      </c>
      <c r="O40" s="114">
        <f t="shared" si="11"/>
        <v>210000</v>
      </c>
      <c r="P40" s="114">
        <f t="shared" si="11"/>
        <v>200000</v>
      </c>
      <c r="Q40" s="114">
        <f t="shared" si="11"/>
        <v>200000</v>
      </c>
      <c r="R40" s="115">
        <f t="shared" si="11"/>
        <v>63805800</v>
      </c>
    </row>
    <row r="41" spans="1:20" s="25" customFormat="1" ht="12.75" customHeight="1">
      <c r="A41" s="106" t="s">
        <v>51</v>
      </c>
      <c r="B41" s="107"/>
      <c r="C41" s="107"/>
      <c r="D41" s="107"/>
      <c r="E41" s="108"/>
      <c r="F41" s="109">
        <f>F42+F43+F44+F45+F46+F47+F48</f>
        <v>62360072</v>
      </c>
      <c r="G41" s="109">
        <f aca="true" t="shared" si="12" ref="G41:R41">G42+G43+G44+G45+G46+G47+G48</f>
        <v>62360072</v>
      </c>
      <c r="H41" s="109">
        <f t="shared" si="12"/>
        <v>41580881</v>
      </c>
      <c r="I41" s="109">
        <f t="shared" si="12"/>
        <v>7933070</v>
      </c>
      <c r="J41" s="109">
        <f t="shared" si="12"/>
        <v>0</v>
      </c>
      <c r="K41" s="109">
        <f t="shared" si="12"/>
        <v>550800</v>
      </c>
      <c r="L41" s="109">
        <f t="shared" si="12"/>
        <v>340800</v>
      </c>
      <c r="M41" s="109">
        <f t="shared" si="12"/>
        <v>0</v>
      </c>
      <c r="N41" s="109">
        <f t="shared" si="12"/>
        <v>0</v>
      </c>
      <c r="O41" s="109">
        <f t="shared" si="12"/>
        <v>210000</v>
      </c>
      <c r="P41" s="109">
        <f t="shared" si="12"/>
        <v>200000</v>
      </c>
      <c r="Q41" s="109">
        <f t="shared" si="12"/>
        <v>200000</v>
      </c>
      <c r="R41" s="110">
        <f t="shared" si="12"/>
        <v>62910872</v>
      </c>
      <c r="T41" s="26"/>
    </row>
    <row r="42" spans="1:20" ht="63.75">
      <c r="A42" s="58" t="s">
        <v>16</v>
      </c>
      <c r="B42" s="59">
        <v>1011020</v>
      </c>
      <c r="C42" s="59">
        <v>1020</v>
      </c>
      <c r="D42" s="59" t="s">
        <v>78</v>
      </c>
      <c r="E42" s="60" t="s">
        <v>123</v>
      </c>
      <c r="F42" s="46">
        <f>G42+J42</f>
        <v>53466844</v>
      </c>
      <c r="G42" s="46">
        <f>52721706+3245138-2500000</f>
        <v>53466844</v>
      </c>
      <c r="H42" s="46">
        <f>35205417+2660000-2050000</f>
        <v>35815417</v>
      </c>
      <c r="I42" s="46">
        <v>7480810</v>
      </c>
      <c r="J42" s="46"/>
      <c r="K42" s="46">
        <f>L42+O42</f>
        <v>439500</v>
      </c>
      <c r="L42" s="52">
        <v>239500</v>
      </c>
      <c r="M42" s="46"/>
      <c r="N42" s="46"/>
      <c r="O42" s="52">
        <v>200000</v>
      </c>
      <c r="P42" s="61">
        <v>200000</v>
      </c>
      <c r="Q42" s="62">
        <v>200000</v>
      </c>
      <c r="R42" s="55">
        <f aca="true" t="shared" si="13" ref="R42:R52">F42+K42</f>
        <v>53906344</v>
      </c>
      <c r="T42" s="28"/>
    </row>
    <row r="43" spans="1:18" ht="38.25">
      <c r="A43" s="58" t="s">
        <v>17</v>
      </c>
      <c r="B43" s="59">
        <v>1011090</v>
      </c>
      <c r="C43" s="59">
        <v>1090</v>
      </c>
      <c r="D43" s="59" t="s">
        <v>79</v>
      </c>
      <c r="E43" s="60" t="s">
        <v>124</v>
      </c>
      <c r="F43" s="46">
        <f aca="true" t="shared" si="14" ref="F43:F50">G43+J43</f>
        <v>3095991</v>
      </c>
      <c r="G43" s="46">
        <v>3095991</v>
      </c>
      <c r="H43" s="46">
        <v>2339255</v>
      </c>
      <c r="I43" s="46">
        <v>187750</v>
      </c>
      <c r="J43" s="46"/>
      <c r="K43" s="46">
        <f aca="true" t="shared" si="15" ref="K43:K50">L43+O43</f>
        <v>6000</v>
      </c>
      <c r="L43" s="52">
        <v>6000</v>
      </c>
      <c r="M43" s="46"/>
      <c r="N43" s="46"/>
      <c r="O43" s="52"/>
      <c r="P43" s="62"/>
      <c r="Q43" s="62"/>
      <c r="R43" s="55">
        <f t="shared" si="13"/>
        <v>3101991</v>
      </c>
    </row>
    <row r="44" spans="1:18" ht="25.5">
      <c r="A44" s="58" t="s">
        <v>18</v>
      </c>
      <c r="B44" s="59">
        <v>1011170</v>
      </c>
      <c r="C44" s="59">
        <v>1170</v>
      </c>
      <c r="D44" s="59" t="s">
        <v>80</v>
      </c>
      <c r="E44" s="60" t="s">
        <v>125</v>
      </c>
      <c r="F44" s="46">
        <f t="shared" si="14"/>
        <v>982609</v>
      </c>
      <c r="G44" s="46">
        <v>982609</v>
      </c>
      <c r="H44" s="46">
        <v>691638</v>
      </c>
      <c r="I44" s="46">
        <v>17260</v>
      </c>
      <c r="J44" s="46"/>
      <c r="K44" s="46">
        <f t="shared" si="15"/>
        <v>0</v>
      </c>
      <c r="L44" s="52"/>
      <c r="M44" s="46"/>
      <c r="N44" s="46"/>
      <c r="O44" s="52"/>
      <c r="P44" s="62"/>
      <c r="Q44" s="62"/>
      <c r="R44" s="55">
        <f t="shared" si="13"/>
        <v>982609</v>
      </c>
    </row>
    <row r="45" spans="1:18" ht="12.75">
      <c r="A45" s="58" t="s">
        <v>19</v>
      </c>
      <c r="B45" s="59">
        <v>1011190</v>
      </c>
      <c r="C45" s="59">
        <v>1190</v>
      </c>
      <c r="D45" s="59" t="s">
        <v>80</v>
      </c>
      <c r="E45" s="60" t="s">
        <v>126</v>
      </c>
      <c r="F45" s="46">
        <f t="shared" si="14"/>
        <v>796583</v>
      </c>
      <c r="G45" s="46">
        <v>796583</v>
      </c>
      <c r="H45" s="46">
        <v>586912</v>
      </c>
      <c r="I45" s="46">
        <v>39650</v>
      </c>
      <c r="J45" s="46"/>
      <c r="K45" s="46">
        <f t="shared" si="15"/>
        <v>0</v>
      </c>
      <c r="L45" s="52"/>
      <c r="M45" s="46"/>
      <c r="N45" s="46"/>
      <c r="O45" s="52"/>
      <c r="P45" s="62"/>
      <c r="Q45" s="62"/>
      <c r="R45" s="55">
        <f t="shared" si="13"/>
        <v>796583</v>
      </c>
    </row>
    <row r="46" spans="1:18" ht="25.5">
      <c r="A46" s="58" t="s">
        <v>20</v>
      </c>
      <c r="B46" s="59">
        <v>1011200</v>
      </c>
      <c r="C46" s="59">
        <v>1200</v>
      </c>
      <c r="D46" s="59" t="s">
        <v>80</v>
      </c>
      <c r="E46" s="60" t="s">
        <v>127</v>
      </c>
      <c r="F46" s="46">
        <f t="shared" si="14"/>
        <v>591439</v>
      </c>
      <c r="G46" s="46">
        <v>591439</v>
      </c>
      <c r="H46" s="46">
        <v>285056</v>
      </c>
      <c r="I46" s="46"/>
      <c r="J46" s="46"/>
      <c r="K46" s="46">
        <f t="shared" si="15"/>
        <v>300</v>
      </c>
      <c r="L46" s="52">
        <v>300</v>
      </c>
      <c r="M46" s="46"/>
      <c r="N46" s="46"/>
      <c r="O46" s="52"/>
      <c r="P46" s="62"/>
      <c r="Q46" s="62"/>
      <c r="R46" s="55">
        <f t="shared" si="13"/>
        <v>591739</v>
      </c>
    </row>
    <row r="47" spans="1:18" ht="12.75">
      <c r="A47" s="58" t="s">
        <v>21</v>
      </c>
      <c r="B47" s="59">
        <v>1011210</v>
      </c>
      <c r="C47" s="59">
        <v>1210</v>
      </c>
      <c r="D47" s="59" t="s">
        <v>80</v>
      </c>
      <c r="E47" s="60" t="s">
        <v>128</v>
      </c>
      <c r="F47" s="46">
        <f t="shared" si="14"/>
        <v>3399456</v>
      </c>
      <c r="G47" s="46">
        <v>3399456</v>
      </c>
      <c r="H47" s="46">
        <v>1862603</v>
      </c>
      <c r="I47" s="46">
        <v>207600</v>
      </c>
      <c r="J47" s="46"/>
      <c r="K47" s="46">
        <f t="shared" si="15"/>
        <v>105000</v>
      </c>
      <c r="L47" s="52">
        <v>95000</v>
      </c>
      <c r="M47" s="46"/>
      <c r="N47" s="46"/>
      <c r="O47" s="52">
        <v>10000</v>
      </c>
      <c r="P47" s="62"/>
      <c r="Q47" s="62"/>
      <c r="R47" s="55">
        <f t="shared" si="13"/>
        <v>3504456</v>
      </c>
    </row>
    <row r="48" spans="1:18" ht="38.25">
      <c r="A48" s="58" t="s">
        <v>42</v>
      </c>
      <c r="B48" s="59">
        <v>1011230</v>
      </c>
      <c r="C48" s="59">
        <v>1230</v>
      </c>
      <c r="D48" s="59" t="s">
        <v>80</v>
      </c>
      <c r="E48" s="60" t="s">
        <v>129</v>
      </c>
      <c r="F48" s="46">
        <f t="shared" si="14"/>
        <v>27150</v>
      </c>
      <c r="G48" s="46">
        <v>27150</v>
      </c>
      <c r="H48" s="46"/>
      <c r="I48" s="46"/>
      <c r="J48" s="46"/>
      <c r="K48" s="46">
        <f t="shared" si="15"/>
        <v>0</v>
      </c>
      <c r="L48" s="52"/>
      <c r="M48" s="46"/>
      <c r="N48" s="52"/>
      <c r="O48" s="52"/>
      <c r="P48" s="62"/>
      <c r="Q48" s="62"/>
      <c r="R48" s="55">
        <f t="shared" si="13"/>
        <v>27150</v>
      </c>
    </row>
    <row r="49" spans="1:18" s="24" customFormat="1" ht="12.75">
      <c r="A49" s="56">
        <v>130000</v>
      </c>
      <c r="B49" s="57"/>
      <c r="C49" s="57"/>
      <c r="D49" s="57"/>
      <c r="E49" s="43"/>
      <c r="F49" s="48">
        <f>F50</f>
        <v>894928</v>
      </c>
      <c r="G49" s="48">
        <f aca="true" t="shared" si="16" ref="G49:Q49">G50</f>
        <v>894928</v>
      </c>
      <c r="H49" s="48">
        <f t="shared" si="16"/>
        <v>663144</v>
      </c>
      <c r="I49" s="48">
        <f t="shared" si="16"/>
        <v>52946</v>
      </c>
      <c r="J49" s="48">
        <f t="shared" si="16"/>
        <v>0</v>
      </c>
      <c r="K49" s="48">
        <f t="shared" si="16"/>
        <v>0</v>
      </c>
      <c r="L49" s="48">
        <f t="shared" si="16"/>
        <v>0</v>
      </c>
      <c r="M49" s="48">
        <f t="shared" si="16"/>
        <v>0</v>
      </c>
      <c r="N49" s="48">
        <f t="shared" si="16"/>
        <v>0</v>
      </c>
      <c r="O49" s="48">
        <f t="shared" si="16"/>
        <v>0</v>
      </c>
      <c r="P49" s="48">
        <f t="shared" si="16"/>
        <v>0</v>
      </c>
      <c r="Q49" s="48">
        <f t="shared" si="16"/>
        <v>0</v>
      </c>
      <c r="R49" s="40">
        <f t="shared" si="13"/>
        <v>894928</v>
      </c>
    </row>
    <row r="50" spans="1:18" s="24" customFormat="1" ht="26.25" thickBot="1">
      <c r="A50" s="116">
        <v>130107</v>
      </c>
      <c r="B50" s="117">
        <v>1015031</v>
      </c>
      <c r="C50" s="117">
        <v>5031</v>
      </c>
      <c r="D50" s="117" t="s">
        <v>81</v>
      </c>
      <c r="E50" s="118" t="s">
        <v>179</v>
      </c>
      <c r="F50" s="51">
        <f t="shared" si="14"/>
        <v>894928</v>
      </c>
      <c r="G50" s="51">
        <f>588381+306547</f>
        <v>894928</v>
      </c>
      <c r="H50" s="51">
        <f>469543+193601</f>
        <v>663144</v>
      </c>
      <c r="I50" s="51">
        <f>10000+42946</f>
        <v>52946</v>
      </c>
      <c r="J50" s="51"/>
      <c r="K50" s="51">
        <f t="shared" si="15"/>
        <v>0</v>
      </c>
      <c r="L50" s="126"/>
      <c r="M50" s="51"/>
      <c r="N50" s="126"/>
      <c r="O50" s="126"/>
      <c r="P50" s="128"/>
      <c r="Q50" s="128"/>
      <c r="R50" s="121">
        <f t="shared" si="13"/>
        <v>894928</v>
      </c>
    </row>
    <row r="51" spans="1:23" s="24" customFormat="1" ht="26.25" thickBot="1">
      <c r="A51" s="111">
        <v>15</v>
      </c>
      <c r="B51" s="134"/>
      <c r="C51" s="134"/>
      <c r="D51" s="134"/>
      <c r="E51" s="135" t="s">
        <v>10</v>
      </c>
      <c r="F51" s="136">
        <f>F52+F54</f>
        <v>149113494</v>
      </c>
      <c r="G51" s="136">
        <f aca="true" t="shared" si="17" ref="G51:R51">G52+G54</f>
        <v>149113494</v>
      </c>
      <c r="H51" s="136">
        <f t="shared" si="17"/>
        <v>4962828</v>
      </c>
      <c r="I51" s="136">
        <f t="shared" si="17"/>
        <v>279444</v>
      </c>
      <c r="J51" s="136">
        <f t="shared" si="17"/>
        <v>0</v>
      </c>
      <c r="K51" s="136">
        <f t="shared" si="17"/>
        <v>665000</v>
      </c>
      <c r="L51" s="136">
        <f t="shared" si="17"/>
        <v>645000</v>
      </c>
      <c r="M51" s="136">
        <f t="shared" si="17"/>
        <v>60000</v>
      </c>
      <c r="N51" s="136">
        <f t="shared" si="17"/>
        <v>4000</v>
      </c>
      <c r="O51" s="136">
        <f t="shared" si="17"/>
        <v>20000</v>
      </c>
      <c r="P51" s="136">
        <f t="shared" si="17"/>
        <v>0</v>
      </c>
      <c r="Q51" s="136">
        <f t="shared" si="17"/>
        <v>0</v>
      </c>
      <c r="R51" s="137">
        <f t="shared" si="17"/>
        <v>149778494</v>
      </c>
      <c r="S51" s="30"/>
      <c r="T51" s="30"/>
      <c r="V51" s="30">
        <f>L51+O51</f>
        <v>665000</v>
      </c>
      <c r="W51" s="30">
        <f aca="true" t="shared" si="18" ref="W51:W74">V51-K51</f>
        <v>0</v>
      </c>
    </row>
    <row r="52" spans="1:23" s="25" customFormat="1" ht="13.5" customHeight="1">
      <c r="A52" s="129" t="s">
        <v>74</v>
      </c>
      <c r="B52" s="130"/>
      <c r="C52" s="130"/>
      <c r="D52" s="130"/>
      <c r="E52" s="131"/>
      <c r="F52" s="132">
        <f>F53</f>
        <v>2419800</v>
      </c>
      <c r="G52" s="132">
        <f aca="true" t="shared" si="19" ref="G52:Q52">G53</f>
        <v>2419800</v>
      </c>
      <c r="H52" s="132">
        <f t="shared" si="19"/>
        <v>0</v>
      </c>
      <c r="I52" s="132">
        <f t="shared" si="19"/>
        <v>0</v>
      </c>
      <c r="J52" s="132">
        <f t="shared" si="19"/>
        <v>0</v>
      </c>
      <c r="K52" s="132">
        <f t="shared" si="19"/>
        <v>0</v>
      </c>
      <c r="L52" s="132">
        <f t="shared" si="19"/>
        <v>0</v>
      </c>
      <c r="M52" s="132">
        <f t="shared" si="19"/>
        <v>0</v>
      </c>
      <c r="N52" s="132">
        <f t="shared" si="19"/>
        <v>0</v>
      </c>
      <c r="O52" s="132">
        <f t="shared" si="19"/>
        <v>0</v>
      </c>
      <c r="P52" s="132">
        <f t="shared" si="19"/>
        <v>0</v>
      </c>
      <c r="Q52" s="132">
        <f t="shared" si="19"/>
        <v>0</v>
      </c>
      <c r="R52" s="133">
        <f t="shared" si="13"/>
        <v>2419800</v>
      </c>
      <c r="S52" s="30"/>
      <c r="T52" s="30"/>
      <c r="V52" s="30">
        <f aca="true" t="shared" si="20" ref="V52:V83">L52+O52</f>
        <v>0</v>
      </c>
      <c r="W52" s="30">
        <f t="shared" si="18"/>
        <v>0</v>
      </c>
    </row>
    <row r="53" spans="1:23" s="25" customFormat="1" ht="51">
      <c r="A53" s="80" t="s">
        <v>46</v>
      </c>
      <c r="B53" s="74">
        <v>1511060</v>
      </c>
      <c r="C53" s="74">
        <v>1060</v>
      </c>
      <c r="D53" s="74" t="s">
        <v>82</v>
      </c>
      <c r="E53" s="81" t="s">
        <v>130</v>
      </c>
      <c r="F53" s="73">
        <f>G53+J53</f>
        <v>2419800</v>
      </c>
      <c r="G53" s="73">
        <v>2419800</v>
      </c>
      <c r="H53" s="74"/>
      <c r="I53" s="74"/>
      <c r="J53" s="74"/>
      <c r="K53" s="73">
        <f>L53+O53</f>
        <v>0</v>
      </c>
      <c r="L53" s="74"/>
      <c r="M53" s="74"/>
      <c r="N53" s="74"/>
      <c r="O53" s="74"/>
      <c r="P53" s="74"/>
      <c r="Q53" s="74"/>
      <c r="R53" s="70">
        <f aca="true" t="shared" si="21" ref="R53:R83">F53+K53</f>
        <v>2419800</v>
      </c>
      <c r="S53" s="26"/>
      <c r="T53" s="26"/>
      <c r="V53" s="26">
        <f t="shared" si="20"/>
        <v>0</v>
      </c>
      <c r="W53" s="26">
        <f t="shared" si="18"/>
        <v>0</v>
      </c>
    </row>
    <row r="54" spans="1:23" s="25" customFormat="1" ht="12.75">
      <c r="A54" s="82" t="s">
        <v>50</v>
      </c>
      <c r="B54" s="83"/>
      <c r="C54" s="83"/>
      <c r="D54" s="83"/>
      <c r="E54" s="84"/>
      <c r="F54" s="69">
        <f>F55+F56+F57+F58+F59+F60+F61+F62+F63+F64+F65+F66+F67+F68+F69+F70+F71+F72+F73+F74+F75+F77+F78+F79+F80+F81+F82+F83+F84+F76</f>
        <v>146693694</v>
      </c>
      <c r="G54" s="69">
        <f aca="true" t="shared" si="22" ref="G54:R54">G55+G56+G57+G58+G59+G60+G61+G62+G63+G64+G65+G66+G67+G68+G69+G70+G71+G72+G73+G74+G75+G77+G78+G79+G80+G81+G82+G83+G84+G76</f>
        <v>146693694</v>
      </c>
      <c r="H54" s="69">
        <f t="shared" si="22"/>
        <v>4962828</v>
      </c>
      <c r="I54" s="69">
        <f t="shared" si="22"/>
        <v>279444</v>
      </c>
      <c r="J54" s="69">
        <f t="shared" si="22"/>
        <v>0</v>
      </c>
      <c r="K54" s="69">
        <f t="shared" si="22"/>
        <v>665000</v>
      </c>
      <c r="L54" s="69">
        <f t="shared" si="22"/>
        <v>645000</v>
      </c>
      <c r="M54" s="69">
        <f t="shared" si="22"/>
        <v>60000</v>
      </c>
      <c r="N54" s="69">
        <f t="shared" si="22"/>
        <v>4000</v>
      </c>
      <c r="O54" s="69">
        <f t="shared" si="22"/>
        <v>20000</v>
      </c>
      <c r="P54" s="69">
        <f t="shared" si="22"/>
        <v>0</v>
      </c>
      <c r="Q54" s="69">
        <f t="shared" si="22"/>
        <v>0</v>
      </c>
      <c r="R54" s="70">
        <f t="shared" si="22"/>
        <v>147358694</v>
      </c>
      <c r="S54" s="26"/>
      <c r="T54" s="26"/>
      <c r="V54" s="26">
        <f t="shared" si="20"/>
        <v>665000</v>
      </c>
      <c r="W54" s="26">
        <f t="shared" si="18"/>
        <v>0</v>
      </c>
    </row>
    <row r="55" spans="1:23" s="21" customFormat="1" ht="191.25">
      <c r="A55" s="80" t="s">
        <v>29</v>
      </c>
      <c r="B55" s="74">
        <v>1513011</v>
      </c>
      <c r="C55" s="74">
        <v>3011</v>
      </c>
      <c r="D55" s="74">
        <v>1030</v>
      </c>
      <c r="E55" s="85" t="s">
        <v>131</v>
      </c>
      <c r="F55" s="73">
        <f aca="true" t="shared" si="23" ref="F55:F84">G55+J55</f>
        <v>7475000</v>
      </c>
      <c r="G55" s="73">
        <v>7475000</v>
      </c>
      <c r="H55" s="74"/>
      <c r="I55" s="74"/>
      <c r="J55" s="74"/>
      <c r="K55" s="73">
        <f aca="true" t="shared" si="24" ref="K55:K84">L55+O55</f>
        <v>0</v>
      </c>
      <c r="L55" s="73"/>
      <c r="M55" s="73"/>
      <c r="N55" s="73"/>
      <c r="O55" s="73"/>
      <c r="P55" s="73"/>
      <c r="Q55" s="73"/>
      <c r="R55" s="70">
        <f t="shared" si="21"/>
        <v>7475000</v>
      </c>
      <c r="S55" s="26"/>
      <c r="T55" s="26"/>
      <c r="V55" s="26">
        <f t="shared" si="20"/>
        <v>0</v>
      </c>
      <c r="W55" s="26">
        <f t="shared" si="18"/>
        <v>0</v>
      </c>
    </row>
    <row r="56" spans="1:23" s="21" customFormat="1" ht="165.75">
      <c r="A56" s="80" t="s">
        <v>28</v>
      </c>
      <c r="B56" s="74">
        <v>1513021</v>
      </c>
      <c r="C56" s="74">
        <v>3021</v>
      </c>
      <c r="D56" s="74">
        <v>1030</v>
      </c>
      <c r="E56" s="85" t="s">
        <v>132</v>
      </c>
      <c r="F56" s="73">
        <f t="shared" si="23"/>
        <v>731200</v>
      </c>
      <c r="G56" s="73">
        <v>731200</v>
      </c>
      <c r="H56" s="74"/>
      <c r="I56" s="74"/>
      <c r="J56" s="74"/>
      <c r="K56" s="73">
        <f t="shared" si="24"/>
        <v>0</v>
      </c>
      <c r="L56" s="73"/>
      <c r="M56" s="73"/>
      <c r="N56" s="73"/>
      <c r="O56" s="73"/>
      <c r="P56" s="73"/>
      <c r="Q56" s="73"/>
      <c r="R56" s="70">
        <f t="shared" si="21"/>
        <v>731200</v>
      </c>
      <c r="S56" s="26"/>
      <c r="T56" s="26"/>
      <c r="V56" s="26">
        <f t="shared" si="20"/>
        <v>0</v>
      </c>
      <c r="W56" s="26">
        <f t="shared" si="18"/>
        <v>0</v>
      </c>
    </row>
    <row r="57" spans="1:23" s="21" customFormat="1" ht="297.75" customHeight="1">
      <c r="A57" s="80" t="s">
        <v>30</v>
      </c>
      <c r="B57" s="74">
        <v>1513012</v>
      </c>
      <c r="C57" s="74">
        <v>3012</v>
      </c>
      <c r="D57" s="74">
        <v>1030</v>
      </c>
      <c r="E57" s="85" t="s">
        <v>180</v>
      </c>
      <c r="F57" s="73">
        <f t="shared" si="23"/>
        <v>230000</v>
      </c>
      <c r="G57" s="73">
        <v>230000</v>
      </c>
      <c r="H57" s="74"/>
      <c r="I57" s="74"/>
      <c r="J57" s="74"/>
      <c r="K57" s="73">
        <f t="shared" si="24"/>
        <v>0</v>
      </c>
      <c r="L57" s="73"/>
      <c r="M57" s="73"/>
      <c r="N57" s="73"/>
      <c r="O57" s="73"/>
      <c r="P57" s="73"/>
      <c r="Q57" s="73"/>
      <c r="R57" s="70">
        <f t="shared" si="21"/>
        <v>230000</v>
      </c>
      <c r="S57" s="26"/>
      <c r="T57" s="26"/>
      <c r="V57" s="26">
        <f t="shared" si="20"/>
        <v>0</v>
      </c>
      <c r="W57" s="26">
        <f t="shared" si="18"/>
        <v>0</v>
      </c>
    </row>
    <row r="58" spans="1:23" s="21" customFormat="1" ht="313.5" customHeight="1">
      <c r="A58" s="80" t="s">
        <v>31</v>
      </c>
      <c r="B58" s="74">
        <v>1513022</v>
      </c>
      <c r="C58" s="74">
        <v>3022</v>
      </c>
      <c r="D58" s="74">
        <v>1030</v>
      </c>
      <c r="E58" s="85" t="s">
        <v>181</v>
      </c>
      <c r="F58" s="73">
        <f t="shared" si="23"/>
        <v>2450</v>
      </c>
      <c r="G58" s="73">
        <v>2450</v>
      </c>
      <c r="H58" s="74"/>
      <c r="I58" s="74"/>
      <c r="J58" s="74"/>
      <c r="K58" s="73">
        <f t="shared" si="24"/>
        <v>0</v>
      </c>
      <c r="L58" s="73"/>
      <c r="M58" s="73"/>
      <c r="N58" s="73"/>
      <c r="O58" s="73"/>
      <c r="P58" s="73"/>
      <c r="Q58" s="73"/>
      <c r="R58" s="70">
        <f t="shared" si="21"/>
        <v>2450</v>
      </c>
      <c r="S58" s="26"/>
      <c r="T58" s="26"/>
      <c r="V58" s="26">
        <f t="shared" si="20"/>
        <v>0</v>
      </c>
      <c r="W58" s="26">
        <f t="shared" si="18"/>
        <v>0</v>
      </c>
    </row>
    <row r="59" spans="1:23" s="21" customFormat="1" ht="76.5">
      <c r="A59" s="80" t="s">
        <v>32</v>
      </c>
      <c r="B59" s="74">
        <v>1513013</v>
      </c>
      <c r="C59" s="74">
        <v>3013</v>
      </c>
      <c r="D59" s="74">
        <v>1070</v>
      </c>
      <c r="E59" s="85" t="s">
        <v>133</v>
      </c>
      <c r="F59" s="73">
        <f t="shared" si="23"/>
        <v>575000</v>
      </c>
      <c r="G59" s="73">
        <v>575000</v>
      </c>
      <c r="H59" s="74"/>
      <c r="I59" s="74"/>
      <c r="J59" s="74"/>
      <c r="K59" s="73">
        <f t="shared" si="24"/>
        <v>0</v>
      </c>
      <c r="L59" s="73"/>
      <c r="M59" s="73"/>
      <c r="N59" s="73"/>
      <c r="O59" s="73"/>
      <c r="P59" s="73"/>
      <c r="Q59" s="73"/>
      <c r="R59" s="70">
        <f t="shared" si="21"/>
        <v>575000</v>
      </c>
      <c r="S59" s="26"/>
      <c r="T59" s="26"/>
      <c r="V59" s="26">
        <f t="shared" si="20"/>
        <v>0</v>
      </c>
      <c r="W59" s="26">
        <f t="shared" si="18"/>
        <v>0</v>
      </c>
    </row>
    <row r="60" spans="1:23" s="21" customFormat="1" ht="76.5">
      <c r="A60" s="80" t="s">
        <v>33</v>
      </c>
      <c r="B60" s="74">
        <v>1513023</v>
      </c>
      <c r="C60" s="74">
        <v>3023</v>
      </c>
      <c r="D60" s="74">
        <v>1070</v>
      </c>
      <c r="E60" s="85" t="s">
        <v>134</v>
      </c>
      <c r="F60" s="73">
        <f t="shared" si="23"/>
        <v>32000</v>
      </c>
      <c r="G60" s="73">
        <v>32000</v>
      </c>
      <c r="H60" s="74"/>
      <c r="I60" s="74"/>
      <c r="J60" s="74"/>
      <c r="K60" s="73">
        <f t="shared" si="24"/>
        <v>0</v>
      </c>
      <c r="L60" s="73"/>
      <c r="M60" s="73"/>
      <c r="N60" s="73"/>
      <c r="O60" s="73"/>
      <c r="P60" s="73"/>
      <c r="Q60" s="73"/>
      <c r="R60" s="70">
        <f t="shared" si="21"/>
        <v>32000</v>
      </c>
      <c r="S60" s="26"/>
      <c r="T60" s="26"/>
      <c r="V60" s="26">
        <f t="shared" si="20"/>
        <v>0</v>
      </c>
      <c r="W60" s="26">
        <f t="shared" si="18"/>
        <v>0</v>
      </c>
    </row>
    <row r="61" spans="1:23" s="21" customFormat="1" ht="165.75">
      <c r="A61" s="80" t="s">
        <v>34</v>
      </c>
      <c r="B61" s="74">
        <v>1513014</v>
      </c>
      <c r="C61" s="74">
        <v>3014</v>
      </c>
      <c r="D61" s="74">
        <v>1070</v>
      </c>
      <c r="E61" s="85" t="s">
        <v>135</v>
      </c>
      <c r="F61" s="73">
        <f t="shared" si="23"/>
        <v>2530000</v>
      </c>
      <c r="G61" s="73">
        <v>2530000</v>
      </c>
      <c r="H61" s="74"/>
      <c r="I61" s="74"/>
      <c r="J61" s="74"/>
      <c r="K61" s="73">
        <f t="shared" si="24"/>
        <v>0</v>
      </c>
      <c r="L61" s="73"/>
      <c r="M61" s="73"/>
      <c r="N61" s="73"/>
      <c r="O61" s="73"/>
      <c r="P61" s="73"/>
      <c r="Q61" s="73"/>
      <c r="R61" s="70">
        <f t="shared" si="21"/>
        <v>2530000</v>
      </c>
      <c r="S61" s="26"/>
      <c r="T61" s="26"/>
      <c r="V61" s="26">
        <f t="shared" si="20"/>
        <v>0</v>
      </c>
      <c r="W61" s="26">
        <f t="shared" si="18"/>
        <v>0</v>
      </c>
    </row>
    <row r="62" spans="1:23" s="21" customFormat="1" ht="153">
      <c r="A62" s="80" t="s">
        <v>35</v>
      </c>
      <c r="B62" s="74">
        <v>1513024</v>
      </c>
      <c r="C62" s="74">
        <v>3024</v>
      </c>
      <c r="D62" s="74">
        <v>1070</v>
      </c>
      <c r="E62" s="86" t="s">
        <v>136</v>
      </c>
      <c r="F62" s="73">
        <f t="shared" si="23"/>
        <v>172900</v>
      </c>
      <c r="G62" s="73">
        <v>172900</v>
      </c>
      <c r="H62" s="74"/>
      <c r="I62" s="74"/>
      <c r="J62" s="74"/>
      <c r="K62" s="73">
        <f t="shared" si="24"/>
        <v>0</v>
      </c>
      <c r="L62" s="73"/>
      <c r="M62" s="73"/>
      <c r="N62" s="73"/>
      <c r="O62" s="73"/>
      <c r="P62" s="73"/>
      <c r="Q62" s="73"/>
      <c r="R62" s="70">
        <f t="shared" si="21"/>
        <v>172900</v>
      </c>
      <c r="S62" s="26"/>
      <c r="T62" s="26"/>
      <c r="V62" s="26">
        <f t="shared" si="20"/>
        <v>0</v>
      </c>
      <c r="W62" s="26">
        <f t="shared" si="18"/>
        <v>0</v>
      </c>
    </row>
    <row r="63" spans="1:23" s="21" customFormat="1" ht="38.25">
      <c r="A63" s="80" t="s">
        <v>44</v>
      </c>
      <c r="B63" s="74">
        <v>1513050</v>
      </c>
      <c r="C63" s="74">
        <v>3050</v>
      </c>
      <c r="D63" s="74">
        <v>1070</v>
      </c>
      <c r="E63" s="85" t="s">
        <v>137</v>
      </c>
      <c r="F63" s="73">
        <f t="shared" si="23"/>
        <v>42000</v>
      </c>
      <c r="G63" s="73">
        <v>42000</v>
      </c>
      <c r="H63" s="74"/>
      <c r="I63" s="74"/>
      <c r="J63" s="74"/>
      <c r="K63" s="73">
        <f t="shared" si="24"/>
        <v>0</v>
      </c>
      <c r="L63" s="73"/>
      <c r="M63" s="73"/>
      <c r="N63" s="73"/>
      <c r="O63" s="73"/>
      <c r="P63" s="73"/>
      <c r="Q63" s="73"/>
      <c r="R63" s="70">
        <f t="shared" si="21"/>
        <v>42000</v>
      </c>
      <c r="S63" s="26"/>
      <c r="T63" s="26"/>
      <c r="V63" s="26">
        <f t="shared" si="20"/>
        <v>0</v>
      </c>
      <c r="W63" s="26">
        <f t="shared" si="18"/>
        <v>0</v>
      </c>
    </row>
    <row r="64" spans="1:23" s="21" customFormat="1" ht="25.5">
      <c r="A64" s="80" t="s">
        <v>57</v>
      </c>
      <c r="B64" s="74">
        <v>1513015</v>
      </c>
      <c r="C64" s="74">
        <v>3015</v>
      </c>
      <c r="D64" s="74">
        <v>1070</v>
      </c>
      <c r="E64" s="85" t="s">
        <v>138</v>
      </c>
      <c r="F64" s="73">
        <f t="shared" si="23"/>
        <v>690000</v>
      </c>
      <c r="G64" s="73">
        <v>690000</v>
      </c>
      <c r="H64" s="74"/>
      <c r="I64" s="74"/>
      <c r="J64" s="74"/>
      <c r="K64" s="73">
        <f t="shared" si="24"/>
        <v>0</v>
      </c>
      <c r="L64" s="73"/>
      <c r="M64" s="73"/>
      <c r="N64" s="73"/>
      <c r="O64" s="73"/>
      <c r="P64" s="73"/>
      <c r="Q64" s="73"/>
      <c r="R64" s="70">
        <f t="shared" si="21"/>
        <v>690000</v>
      </c>
      <c r="S64" s="26"/>
      <c r="T64" s="26"/>
      <c r="V64" s="26"/>
      <c r="W64" s="26"/>
    </row>
    <row r="65" spans="1:23" s="21" customFormat="1" ht="25.5">
      <c r="A65" s="80" t="s">
        <v>58</v>
      </c>
      <c r="B65" s="74">
        <v>1513025</v>
      </c>
      <c r="C65" s="74">
        <v>3025</v>
      </c>
      <c r="D65" s="74">
        <v>1070</v>
      </c>
      <c r="E65" s="85" t="s">
        <v>139</v>
      </c>
      <c r="F65" s="73">
        <f t="shared" si="23"/>
        <v>98000</v>
      </c>
      <c r="G65" s="73">
        <v>98000</v>
      </c>
      <c r="H65" s="74"/>
      <c r="I65" s="74"/>
      <c r="J65" s="74"/>
      <c r="K65" s="73">
        <f t="shared" si="24"/>
        <v>0</v>
      </c>
      <c r="L65" s="73"/>
      <c r="M65" s="73"/>
      <c r="N65" s="73"/>
      <c r="O65" s="73"/>
      <c r="P65" s="73"/>
      <c r="Q65" s="73"/>
      <c r="R65" s="70">
        <f t="shared" si="21"/>
        <v>98000</v>
      </c>
      <c r="S65" s="26"/>
      <c r="T65" s="26"/>
      <c r="V65" s="26"/>
      <c r="W65" s="26"/>
    </row>
    <row r="66" spans="1:23" s="21" customFormat="1" ht="25.5">
      <c r="A66" s="80" t="s">
        <v>36</v>
      </c>
      <c r="B66" s="74">
        <v>1513041</v>
      </c>
      <c r="C66" s="74">
        <v>3041</v>
      </c>
      <c r="D66" s="74">
        <v>1040</v>
      </c>
      <c r="E66" s="85" t="s">
        <v>140</v>
      </c>
      <c r="F66" s="73">
        <f t="shared" si="23"/>
        <v>250300</v>
      </c>
      <c r="G66" s="73">
        <v>250300</v>
      </c>
      <c r="H66" s="74"/>
      <c r="I66" s="74"/>
      <c r="J66" s="74"/>
      <c r="K66" s="73">
        <f t="shared" si="24"/>
        <v>0</v>
      </c>
      <c r="L66" s="73"/>
      <c r="M66" s="73"/>
      <c r="N66" s="73"/>
      <c r="O66" s="73"/>
      <c r="P66" s="73"/>
      <c r="Q66" s="73"/>
      <c r="R66" s="70">
        <f t="shared" si="21"/>
        <v>250300</v>
      </c>
      <c r="S66" s="26"/>
      <c r="T66" s="26"/>
      <c r="V66" s="26">
        <f t="shared" si="20"/>
        <v>0</v>
      </c>
      <c r="W66" s="26">
        <f t="shared" si="18"/>
        <v>0</v>
      </c>
    </row>
    <row r="67" spans="1:23" s="21" customFormat="1" ht="12.75">
      <c r="A67" s="80" t="s">
        <v>37</v>
      </c>
      <c r="B67" s="74">
        <v>1513042</v>
      </c>
      <c r="C67" s="74">
        <v>3042</v>
      </c>
      <c r="D67" s="74">
        <v>1040</v>
      </c>
      <c r="E67" s="74" t="s">
        <v>141</v>
      </c>
      <c r="F67" s="73">
        <f t="shared" si="23"/>
        <v>110100</v>
      </c>
      <c r="G67" s="73">
        <v>110100</v>
      </c>
      <c r="H67" s="74"/>
      <c r="I67" s="74"/>
      <c r="J67" s="74"/>
      <c r="K67" s="73">
        <f t="shared" si="24"/>
        <v>0</v>
      </c>
      <c r="L67" s="73"/>
      <c r="M67" s="73"/>
      <c r="N67" s="73"/>
      <c r="O67" s="73"/>
      <c r="P67" s="73"/>
      <c r="Q67" s="73"/>
      <c r="R67" s="70">
        <f t="shared" si="21"/>
        <v>110100</v>
      </c>
      <c r="S67" s="26"/>
      <c r="T67" s="26"/>
      <c r="V67" s="26">
        <f t="shared" si="20"/>
        <v>0</v>
      </c>
      <c r="W67" s="26">
        <f t="shared" si="18"/>
        <v>0</v>
      </c>
    </row>
    <row r="68" spans="1:23" s="21" customFormat="1" ht="12.75">
      <c r="A68" s="80" t="s">
        <v>38</v>
      </c>
      <c r="B68" s="74">
        <v>1513043</v>
      </c>
      <c r="C68" s="74">
        <v>3043</v>
      </c>
      <c r="D68" s="74">
        <v>1040</v>
      </c>
      <c r="E68" s="85" t="s">
        <v>142</v>
      </c>
      <c r="F68" s="73">
        <f t="shared" si="23"/>
        <v>16204000</v>
      </c>
      <c r="G68" s="73">
        <v>16204000</v>
      </c>
      <c r="H68" s="74"/>
      <c r="I68" s="74"/>
      <c r="J68" s="74"/>
      <c r="K68" s="73">
        <f t="shared" si="24"/>
        <v>0</v>
      </c>
      <c r="L68" s="73"/>
      <c r="M68" s="73"/>
      <c r="N68" s="73"/>
      <c r="O68" s="73"/>
      <c r="P68" s="73"/>
      <c r="Q68" s="73"/>
      <c r="R68" s="70">
        <f t="shared" si="21"/>
        <v>16204000</v>
      </c>
      <c r="S68" s="26"/>
      <c r="T68" s="26"/>
      <c r="V68" s="26">
        <f t="shared" si="20"/>
        <v>0</v>
      </c>
      <c r="W68" s="26">
        <f t="shared" si="18"/>
        <v>0</v>
      </c>
    </row>
    <row r="69" spans="1:23" s="21" customFormat="1" ht="25.5">
      <c r="A69" s="80" t="s">
        <v>39</v>
      </c>
      <c r="B69" s="74">
        <v>1513044</v>
      </c>
      <c r="C69" s="74">
        <v>3044</v>
      </c>
      <c r="D69" s="74">
        <v>1040</v>
      </c>
      <c r="E69" s="85" t="s">
        <v>143</v>
      </c>
      <c r="F69" s="73">
        <f t="shared" si="23"/>
        <v>2002500</v>
      </c>
      <c r="G69" s="73">
        <v>2002500</v>
      </c>
      <c r="H69" s="74"/>
      <c r="I69" s="74"/>
      <c r="J69" s="74"/>
      <c r="K69" s="73">
        <f t="shared" si="24"/>
        <v>0</v>
      </c>
      <c r="L69" s="73"/>
      <c r="M69" s="73"/>
      <c r="N69" s="73"/>
      <c r="O69" s="73"/>
      <c r="P69" s="73"/>
      <c r="Q69" s="73"/>
      <c r="R69" s="70">
        <f t="shared" si="21"/>
        <v>2002500</v>
      </c>
      <c r="S69" s="26"/>
      <c r="T69" s="26"/>
      <c r="V69" s="26">
        <f t="shared" si="20"/>
        <v>0</v>
      </c>
      <c r="W69" s="26">
        <f t="shared" si="18"/>
        <v>0</v>
      </c>
    </row>
    <row r="70" spans="1:23" s="21" customFormat="1" ht="12.75">
      <c r="A70" s="80" t="s">
        <v>40</v>
      </c>
      <c r="B70" s="74">
        <v>1513045</v>
      </c>
      <c r="C70" s="74">
        <v>3045</v>
      </c>
      <c r="D70" s="74">
        <v>1040</v>
      </c>
      <c r="E70" s="85" t="s">
        <v>144</v>
      </c>
      <c r="F70" s="73">
        <f t="shared" si="23"/>
        <v>6039500</v>
      </c>
      <c r="G70" s="73">
        <v>6039500</v>
      </c>
      <c r="H70" s="74"/>
      <c r="I70" s="74"/>
      <c r="J70" s="74"/>
      <c r="K70" s="73">
        <f t="shared" si="24"/>
        <v>0</v>
      </c>
      <c r="L70" s="73"/>
      <c r="M70" s="73"/>
      <c r="N70" s="73"/>
      <c r="O70" s="73"/>
      <c r="P70" s="73"/>
      <c r="Q70" s="73"/>
      <c r="R70" s="70">
        <f t="shared" si="21"/>
        <v>6039500</v>
      </c>
      <c r="S70" s="26"/>
      <c r="T70" s="26"/>
      <c r="V70" s="26">
        <f t="shared" si="20"/>
        <v>0</v>
      </c>
      <c r="W70" s="26">
        <f t="shared" si="18"/>
        <v>0</v>
      </c>
    </row>
    <row r="71" spans="1:23" s="21" customFormat="1" ht="12.75">
      <c r="A71" s="80" t="s">
        <v>45</v>
      </c>
      <c r="B71" s="74">
        <v>1513046</v>
      </c>
      <c r="C71" s="74">
        <v>3046</v>
      </c>
      <c r="D71" s="74">
        <v>1040</v>
      </c>
      <c r="E71" s="85" t="s">
        <v>145</v>
      </c>
      <c r="F71" s="73">
        <f t="shared" si="23"/>
        <v>1500500</v>
      </c>
      <c r="G71" s="73">
        <v>1500500</v>
      </c>
      <c r="H71" s="74"/>
      <c r="I71" s="74"/>
      <c r="J71" s="74"/>
      <c r="K71" s="73">
        <f t="shared" si="24"/>
        <v>0</v>
      </c>
      <c r="L71" s="73"/>
      <c r="M71" s="73"/>
      <c r="N71" s="73"/>
      <c r="O71" s="73"/>
      <c r="P71" s="73"/>
      <c r="Q71" s="73"/>
      <c r="R71" s="70">
        <f t="shared" si="21"/>
        <v>1500500</v>
      </c>
      <c r="S71" s="26"/>
      <c r="T71" s="26"/>
      <c r="V71" s="26">
        <f t="shared" si="20"/>
        <v>0</v>
      </c>
      <c r="W71" s="26">
        <f t="shared" si="18"/>
        <v>0</v>
      </c>
    </row>
    <row r="72" spans="1:23" s="21" customFormat="1" ht="12.75">
      <c r="A72" s="80" t="s">
        <v>61</v>
      </c>
      <c r="B72" s="74">
        <v>1513047</v>
      </c>
      <c r="C72" s="74">
        <v>3047</v>
      </c>
      <c r="D72" s="74">
        <v>1040</v>
      </c>
      <c r="E72" s="85" t="s">
        <v>146</v>
      </c>
      <c r="F72" s="73">
        <f t="shared" si="23"/>
        <v>55000</v>
      </c>
      <c r="G72" s="73">
        <v>55000</v>
      </c>
      <c r="H72" s="74"/>
      <c r="I72" s="74"/>
      <c r="J72" s="74"/>
      <c r="K72" s="73">
        <f t="shared" si="24"/>
        <v>0</v>
      </c>
      <c r="L72" s="73"/>
      <c r="M72" s="73"/>
      <c r="N72" s="73"/>
      <c r="O72" s="73"/>
      <c r="P72" s="73"/>
      <c r="Q72" s="73"/>
      <c r="R72" s="70">
        <f t="shared" si="21"/>
        <v>55000</v>
      </c>
      <c r="S72" s="26"/>
      <c r="T72" s="26"/>
      <c r="V72" s="26"/>
      <c r="W72" s="26"/>
    </row>
    <row r="73" spans="1:23" s="21" customFormat="1" ht="25.5">
      <c r="A73" s="80" t="s">
        <v>41</v>
      </c>
      <c r="B73" s="74">
        <v>1513048</v>
      </c>
      <c r="C73" s="74">
        <v>3048</v>
      </c>
      <c r="D73" s="74">
        <v>1040</v>
      </c>
      <c r="E73" s="85" t="s">
        <v>147</v>
      </c>
      <c r="F73" s="73">
        <f t="shared" si="23"/>
        <v>8006100</v>
      </c>
      <c r="G73" s="73">
        <v>8006100</v>
      </c>
      <c r="H73" s="74"/>
      <c r="I73" s="74"/>
      <c r="J73" s="74"/>
      <c r="K73" s="73">
        <f t="shared" si="24"/>
        <v>0</v>
      </c>
      <c r="L73" s="73"/>
      <c r="M73" s="73"/>
      <c r="N73" s="73"/>
      <c r="O73" s="73"/>
      <c r="P73" s="73"/>
      <c r="Q73" s="73"/>
      <c r="R73" s="70">
        <f t="shared" si="21"/>
        <v>8006100</v>
      </c>
      <c r="S73" s="26"/>
      <c r="T73" s="26"/>
      <c r="V73" s="26">
        <f t="shared" si="20"/>
        <v>0</v>
      </c>
      <c r="W73" s="26">
        <f t="shared" si="18"/>
        <v>0</v>
      </c>
    </row>
    <row r="74" spans="1:23" s="21" customFormat="1" ht="38.25">
      <c r="A74" s="80" t="s">
        <v>186</v>
      </c>
      <c r="B74" s="74">
        <v>1513016</v>
      </c>
      <c r="C74" s="74">
        <v>3016</v>
      </c>
      <c r="D74" s="74">
        <v>1060</v>
      </c>
      <c r="E74" s="85" t="s">
        <v>148</v>
      </c>
      <c r="F74" s="73">
        <f t="shared" si="23"/>
        <v>74648099</v>
      </c>
      <c r="G74" s="73">
        <v>74648099</v>
      </c>
      <c r="H74" s="74"/>
      <c r="I74" s="74"/>
      <c r="J74" s="74"/>
      <c r="K74" s="73">
        <f t="shared" si="24"/>
        <v>0</v>
      </c>
      <c r="L74" s="73"/>
      <c r="M74" s="73"/>
      <c r="N74" s="73"/>
      <c r="O74" s="73"/>
      <c r="P74" s="87"/>
      <c r="Q74" s="87"/>
      <c r="R74" s="70">
        <f t="shared" si="21"/>
        <v>74648099</v>
      </c>
      <c r="S74" s="26"/>
      <c r="T74" s="26"/>
      <c r="V74" s="26">
        <f t="shared" si="20"/>
        <v>0</v>
      </c>
      <c r="W74" s="26">
        <f t="shared" si="18"/>
        <v>0</v>
      </c>
    </row>
    <row r="75" spans="1:23" s="21" customFormat="1" ht="51">
      <c r="A75" s="80" t="s">
        <v>54</v>
      </c>
      <c r="B75" s="74">
        <v>1513026</v>
      </c>
      <c r="C75" s="74">
        <v>3026</v>
      </c>
      <c r="D75" s="74">
        <v>1060</v>
      </c>
      <c r="E75" s="85" t="s">
        <v>149</v>
      </c>
      <c r="F75" s="73">
        <f t="shared" si="23"/>
        <v>7899450</v>
      </c>
      <c r="G75" s="73">
        <v>7899450</v>
      </c>
      <c r="H75" s="74"/>
      <c r="I75" s="74"/>
      <c r="J75" s="74"/>
      <c r="K75" s="73">
        <f t="shared" si="24"/>
        <v>0</v>
      </c>
      <c r="L75" s="73"/>
      <c r="M75" s="73"/>
      <c r="N75" s="73"/>
      <c r="O75" s="73"/>
      <c r="P75" s="87"/>
      <c r="Q75" s="87"/>
      <c r="R75" s="70">
        <f t="shared" si="21"/>
        <v>7899450</v>
      </c>
      <c r="S75" s="26"/>
      <c r="T75" s="26"/>
      <c r="V75" s="26"/>
      <c r="W75" s="26"/>
    </row>
    <row r="76" spans="1:23" s="21" customFormat="1" ht="51">
      <c r="A76" s="80" t="s">
        <v>166</v>
      </c>
      <c r="B76" s="74">
        <v>1513017</v>
      </c>
      <c r="C76" s="74">
        <v>3017</v>
      </c>
      <c r="D76" s="74">
        <v>1060</v>
      </c>
      <c r="E76" s="85" t="s">
        <v>167</v>
      </c>
      <c r="F76" s="73">
        <f t="shared" si="23"/>
        <v>1</v>
      </c>
      <c r="G76" s="73">
        <v>1</v>
      </c>
      <c r="H76" s="74"/>
      <c r="I76" s="74"/>
      <c r="J76" s="74"/>
      <c r="K76" s="73">
        <f t="shared" si="24"/>
        <v>0</v>
      </c>
      <c r="L76" s="73"/>
      <c r="M76" s="73"/>
      <c r="N76" s="73"/>
      <c r="O76" s="73"/>
      <c r="P76" s="87"/>
      <c r="Q76" s="87"/>
      <c r="R76" s="70">
        <f t="shared" si="21"/>
        <v>1</v>
      </c>
      <c r="S76" s="26"/>
      <c r="T76" s="26"/>
      <c r="V76" s="26"/>
      <c r="W76" s="26"/>
    </row>
    <row r="77" spans="1:23" ht="12.75">
      <c r="A77" s="71" t="s">
        <v>15</v>
      </c>
      <c r="B77" s="72">
        <v>1513400</v>
      </c>
      <c r="C77" s="72">
        <v>3400</v>
      </c>
      <c r="D77" s="72">
        <v>1090</v>
      </c>
      <c r="E77" s="27" t="s">
        <v>150</v>
      </c>
      <c r="F77" s="73">
        <f t="shared" si="23"/>
        <v>200000</v>
      </c>
      <c r="G77" s="73">
        <v>200000</v>
      </c>
      <c r="H77" s="74"/>
      <c r="I77" s="74"/>
      <c r="J77" s="74"/>
      <c r="K77" s="73">
        <f t="shared" si="24"/>
        <v>0</v>
      </c>
      <c r="L77" s="73"/>
      <c r="M77" s="73"/>
      <c r="N77" s="75"/>
      <c r="O77" s="75"/>
      <c r="P77" s="29"/>
      <c r="Q77" s="29"/>
      <c r="R77" s="76">
        <f t="shared" si="21"/>
        <v>200000</v>
      </c>
      <c r="S77" s="30"/>
      <c r="T77" s="30"/>
      <c r="V77" s="30">
        <f t="shared" si="20"/>
        <v>0</v>
      </c>
      <c r="W77" s="30">
        <f aca="true" t="shared" si="25" ref="W77:W83">V77-K77</f>
        <v>0</v>
      </c>
    </row>
    <row r="78" spans="1:23" s="21" customFormat="1" ht="25.5">
      <c r="A78" s="80" t="s">
        <v>53</v>
      </c>
      <c r="B78" s="74">
        <v>1513090</v>
      </c>
      <c r="C78" s="74">
        <v>3090</v>
      </c>
      <c r="D78" s="74">
        <v>1030</v>
      </c>
      <c r="E78" s="85" t="s">
        <v>60</v>
      </c>
      <c r="F78" s="73">
        <f t="shared" si="23"/>
        <v>17500</v>
      </c>
      <c r="G78" s="73">
        <v>17500</v>
      </c>
      <c r="H78" s="74"/>
      <c r="I78" s="74"/>
      <c r="J78" s="74"/>
      <c r="K78" s="73">
        <f t="shared" si="24"/>
        <v>0</v>
      </c>
      <c r="L78" s="73"/>
      <c r="M78" s="73"/>
      <c r="N78" s="73"/>
      <c r="O78" s="73"/>
      <c r="P78" s="87"/>
      <c r="Q78" s="87"/>
      <c r="R78" s="88">
        <f t="shared" si="21"/>
        <v>17500</v>
      </c>
      <c r="S78" s="26"/>
      <c r="T78" s="26"/>
      <c r="V78" s="26">
        <f t="shared" si="20"/>
        <v>0</v>
      </c>
      <c r="W78" s="26">
        <f t="shared" si="25"/>
        <v>0</v>
      </c>
    </row>
    <row r="79" spans="1:23" s="21" customFormat="1" ht="51">
      <c r="A79" s="80" t="s">
        <v>5</v>
      </c>
      <c r="B79" s="74">
        <v>1513104</v>
      </c>
      <c r="C79" s="74">
        <v>3104</v>
      </c>
      <c r="D79" s="74">
        <v>1020</v>
      </c>
      <c r="E79" s="85" t="s">
        <v>151</v>
      </c>
      <c r="F79" s="73">
        <f t="shared" si="23"/>
        <v>6685094</v>
      </c>
      <c r="G79" s="73">
        <v>6685094</v>
      </c>
      <c r="H79" s="74">
        <v>4962828</v>
      </c>
      <c r="I79" s="74">
        <v>279444</v>
      </c>
      <c r="J79" s="74"/>
      <c r="K79" s="73">
        <f t="shared" si="24"/>
        <v>665000</v>
      </c>
      <c r="L79" s="73">
        <v>645000</v>
      </c>
      <c r="M79" s="73">
        <v>60000</v>
      </c>
      <c r="N79" s="73">
        <v>4000</v>
      </c>
      <c r="O79" s="73">
        <v>20000</v>
      </c>
      <c r="P79" s="89"/>
      <c r="Q79" s="89"/>
      <c r="R79" s="88">
        <f t="shared" si="21"/>
        <v>7350094</v>
      </c>
      <c r="S79" s="26"/>
      <c r="T79" s="26"/>
      <c r="V79" s="26">
        <f t="shared" si="20"/>
        <v>665000</v>
      </c>
      <c r="W79" s="26">
        <f t="shared" si="25"/>
        <v>0</v>
      </c>
    </row>
    <row r="80" spans="1:23" s="21" customFormat="1" ht="62.25" customHeight="1">
      <c r="A80" s="80" t="s">
        <v>59</v>
      </c>
      <c r="B80" s="74">
        <v>1513181</v>
      </c>
      <c r="C80" s="74">
        <v>3181</v>
      </c>
      <c r="D80" s="74">
        <v>1010</v>
      </c>
      <c r="E80" s="85" t="s">
        <v>152</v>
      </c>
      <c r="F80" s="73">
        <f t="shared" si="23"/>
        <v>130000</v>
      </c>
      <c r="G80" s="73">
        <v>130000</v>
      </c>
      <c r="H80" s="74"/>
      <c r="I80" s="74"/>
      <c r="J80" s="74"/>
      <c r="K80" s="73">
        <f t="shared" si="24"/>
        <v>0</v>
      </c>
      <c r="L80" s="73"/>
      <c r="M80" s="73"/>
      <c r="N80" s="73"/>
      <c r="O80" s="73"/>
      <c r="P80" s="87"/>
      <c r="Q80" s="87"/>
      <c r="R80" s="88">
        <f t="shared" si="21"/>
        <v>130000</v>
      </c>
      <c r="S80" s="26"/>
      <c r="T80" s="26"/>
      <c r="V80" s="26"/>
      <c r="W80" s="26"/>
    </row>
    <row r="81" spans="1:23" s="21" customFormat="1" ht="63.75">
      <c r="A81" s="80" t="s">
        <v>25</v>
      </c>
      <c r="B81" s="74">
        <v>1513190</v>
      </c>
      <c r="C81" s="74">
        <v>3190</v>
      </c>
      <c r="D81" s="74">
        <v>1060</v>
      </c>
      <c r="E81" s="85" t="s">
        <v>153</v>
      </c>
      <c r="F81" s="73">
        <f t="shared" si="23"/>
        <v>170000</v>
      </c>
      <c r="G81" s="73">
        <v>170000</v>
      </c>
      <c r="H81" s="74"/>
      <c r="I81" s="74"/>
      <c r="J81" s="74"/>
      <c r="K81" s="73">
        <f t="shared" si="24"/>
        <v>0</v>
      </c>
      <c r="L81" s="73"/>
      <c r="M81" s="73"/>
      <c r="N81" s="73"/>
      <c r="O81" s="73"/>
      <c r="P81" s="87"/>
      <c r="Q81" s="87"/>
      <c r="R81" s="88">
        <f t="shared" si="21"/>
        <v>170000</v>
      </c>
      <c r="S81" s="26"/>
      <c r="T81" s="26"/>
      <c r="V81" s="26">
        <f t="shared" si="20"/>
        <v>0</v>
      </c>
      <c r="W81" s="26">
        <f t="shared" si="25"/>
        <v>0</v>
      </c>
    </row>
    <row r="82" spans="1:23" s="21" customFormat="1" ht="42" customHeight="1">
      <c r="A82" s="80" t="s">
        <v>6</v>
      </c>
      <c r="B82" s="74">
        <v>1513202</v>
      </c>
      <c r="C82" s="74">
        <v>3202</v>
      </c>
      <c r="D82" s="74">
        <v>1030</v>
      </c>
      <c r="E82" s="85" t="s">
        <v>154</v>
      </c>
      <c r="F82" s="73">
        <f t="shared" si="23"/>
        <v>139000</v>
      </c>
      <c r="G82" s="73">
        <v>139000</v>
      </c>
      <c r="H82" s="74"/>
      <c r="I82" s="74"/>
      <c r="J82" s="74"/>
      <c r="K82" s="73">
        <f t="shared" si="24"/>
        <v>0</v>
      </c>
      <c r="L82" s="73"/>
      <c r="M82" s="73"/>
      <c r="N82" s="73"/>
      <c r="O82" s="73"/>
      <c r="P82" s="87"/>
      <c r="Q82" s="87"/>
      <c r="R82" s="88">
        <f t="shared" si="21"/>
        <v>139000</v>
      </c>
      <c r="S82" s="26"/>
      <c r="T82" s="26"/>
      <c r="V82" s="26">
        <f t="shared" si="20"/>
        <v>0</v>
      </c>
      <c r="W82" s="26">
        <f t="shared" si="25"/>
        <v>0</v>
      </c>
    </row>
    <row r="83" spans="1:23" s="21" customFormat="1" ht="25.5">
      <c r="A83" s="102" t="s">
        <v>43</v>
      </c>
      <c r="B83" s="99">
        <v>1513049</v>
      </c>
      <c r="C83" s="99">
        <v>3049</v>
      </c>
      <c r="D83" s="99">
        <v>1010</v>
      </c>
      <c r="E83" s="85" t="s">
        <v>155</v>
      </c>
      <c r="F83" s="100">
        <f t="shared" si="23"/>
        <v>8046000</v>
      </c>
      <c r="G83" s="100">
        <v>8046000</v>
      </c>
      <c r="H83" s="101"/>
      <c r="I83" s="101"/>
      <c r="J83" s="101"/>
      <c r="K83" s="100">
        <f t="shared" si="24"/>
        <v>0</v>
      </c>
      <c r="L83" s="100"/>
      <c r="M83" s="100"/>
      <c r="N83" s="100"/>
      <c r="O83" s="100"/>
      <c r="P83" s="87"/>
      <c r="Q83" s="87"/>
      <c r="R83" s="40">
        <f t="shared" si="21"/>
        <v>8046000</v>
      </c>
      <c r="S83" s="26"/>
      <c r="T83" s="26"/>
      <c r="V83" s="26">
        <f t="shared" si="20"/>
        <v>0</v>
      </c>
      <c r="W83" s="26">
        <f t="shared" si="25"/>
        <v>0</v>
      </c>
    </row>
    <row r="84" spans="1:23" s="21" customFormat="1" ht="26.25" thickBot="1">
      <c r="A84" s="104" t="s">
        <v>75</v>
      </c>
      <c r="B84" s="90">
        <v>1513080</v>
      </c>
      <c r="C84" s="90">
        <v>3080</v>
      </c>
      <c r="D84" s="90">
        <v>1040</v>
      </c>
      <c r="E84" s="91" t="s">
        <v>156</v>
      </c>
      <c r="F84" s="92">
        <f t="shared" si="23"/>
        <v>2012000</v>
      </c>
      <c r="G84" s="92">
        <v>2012000</v>
      </c>
      <c r="H84" s="93"/>
      <c r="I84" s="93"/>
      <c r="J84" s="93"/>
      <c r="K84" s="92">
        <f t="shared" si="24"/>
        <v>0</v>
      </c>
      <c r="L84" s="92"/>
      <c r="M84" s="92"/>
      <c r="N84" s="92"/>
      <c r="O84" s="92"/>
      <c r="P84" s="94"/>
      <c r="Q84" s="94"/>
      <c r="R84" s="105">
        <f>F84+K84</f>
        <v>2012000</v>
      </c>
      <c r="S84" s="26"/>
      <c r="T84" s="26"/>
      <c r="V84" s="26"/>
      <c r="W84" s="26"/>
    </row>
    <row r="85" spans="1:20" s="24" customFormat="1" ht="13.5" thickBot="1">
      <c r="A85" s="111">
        <v>24</v>
      </c>
      <c r="B85" s="112"/>
      <c r="C85" s="112"/>
      <c r="D85" s="112"/>
      <c r="E85" s="113" t="s">
        <v>23</v>
      </c>
      <c r="F85" s="114">
        <f>F86</f>
        <v>10701938</v>
      </c>
      <c r="G85" s="114">
        <f aca="true" t="shared" si="26" ref="G85:Q85">G86</f>
        <v>10701938</v>
      </c>
      <c r="H85" s="114">
        <f t="shared" si="26"/>
        <v>7396178</v>
      </c>
      <c r="I85" s="114">
        <f t="shared" si="26"/>
        <v>1012600</v>
      </c>
      <c r="J85" s="114">
        <f t="shared" si="26"/>
        <v>0</v>
      </c>
      <c r="K85" s="114">
        <f t="shared" si="26"/>
        <v>412900</v>
      </c>
      <c r="L85" s="114">
        <f t="shared" si="26"/>
        <v>197900</v>
      </c>
      <c r="M85" s="114">
        <f t="shared" si="26"/>
        <v>44000</v>
      </c>
      <c r="N85" s="114">
        <f t="shared" si="26"/>
        <v>0</v>
      </c>
      <c r="O85" s="114">
        <f t="shared" si="26"/>
        <v>215000</v>
      </c>
      <c r="P85" s="114">
        <f t="shared" si="26"/>
        <v>120000</v>
      </c>
      <c r="Q85" s="114">
        <f t="shared" si="26"/>
        <v>120000</v>
      </c>
      <c r="R85" s="115">
        <f>F85+K85</f>
        <v>11114838</v>
      </c>
      <c r="S85" s="30"/>
      <c r="T85" s="30"/>
    </row>
    <row r="86" spans="1:20" s="25" customFormat="1" ht="12.75">
      <c r="A86" s="106">
        <v>110000</v>
      </c>
      <c r="B86" s="107"/>
      <c r="C86" s="107"/>
      <c r="D86" s="107"/>
      <c r="E86" s="108"/>
      <c r="F86" s="109">
        <f>F87+F88+F89+F90+F91+F92</f>
        <v>10701938</v>
      </c>
      <c r="G86" s="109">
        <f aca="true" t="shared" si="27" ref="G86:R86">G87+G88+G89+G90+G91+G92</f>
        <v>10701938</v>
      </c>
      <c r="H86" s="109">
        <f t="shared" si="27"/>
        <v>7396178</v>
      </c>
      <c r="I86" s="109">
        <f t="shared" si="27"/>
        <v>1012600</v>
      </c>
      <c r="J86" s="109">
        <f t="shared" si="27"/>
        <v>0</v>
      </c>
      <c r="K86" s="109">
        <f t="shared" si="27"/>
        <v>412900</v>
      </c>
      <c r="L86" s="109">
        <f t="shared" si="27"/>
        <v>197900</v>
      </c>
      <c r="M86" s="109">
        <f t="shared" si="27"/>
        <v>44000</v>
      </c>
      <c r="N86" s="109">
        <f t="shared" si="27"/>
        <v>0</v>
      </c>
      <c r="O86" s="109">
        <f t="shared" si="27"/>
        <v>215000</v>
      </c>
      <c r="P86" s="109">
        <f t="shared" si="27"/>
        <v>120000</v>
      </c>
      <c r="Q86" s="109">
        <f t="shared" si="27"/>
        <v>120000</v>
      </c>
      <c r="R86" s="109">
        <f t="shared" si="27"/>
        <v>11114838</v>
      </c>
      <c r="S86" s="30"/>
      <c r="T86" s="30"/>
    </row>
    <row r="87" spans="1:20" ht="25.5">
      <c r="A87" s="58">
        <v>110103</v>
      </c>
      <c r="B87" s="59">
        <v>2414030</v>
      </c>
      <c r="C87" s="59">
        <v>4030</v>
      </c>
      <c r="D87" s="59" t="s">
        <v>83</v>
      </c>
      <c r="E87" s="60" t="s">
        <v>157</v>
      </c>
      <c r="F87" s="46">
        <f aca="true" t="shared" si="28" ref="F87:F92">G87+J87</f>
        <v>180000</v>
      </c>
      <c r="G87" s="46">
        <v>180000</v>
      </c>
      <c r="H87" s="46"/>
      <c r="I87" s="52"/>
      <c r="J87" s="52"/>
      <c r="K87" s="46">
        <f aca="true" t="shared" si="29" ref="K87:K92">L87+O87</f>
        <v>0</v>
      </c>
      <c r="L87" s="46"/>
      <c r="M87" s="46"/>
      <c r="N87" s="46"/>
      <c r="O87" s="46"/>
      <c r="P87" s="61"/>
      <c r="Q87" s="61"/>
      <c r="R87" s="55">
        <f aca="true" t="shared" si="30" ref="R87:R100">F87+K87</f>
        <v>180000</v>
      </c>
      <c r="S87" s="30"/>
      <c r="T87" s="30"/>
    </row>
    <row r="88" spans="1:20" ht="12.75">
      <c r="A88" s="58">
        <v>110201</v>
      </c>
      <c r="B88" s="59">
        <v>2414060</v>
      </c>
      <c r="C88" s="59">
        <v>4060</v>
      </c>
      <c r="D88" s="59" t="s">
        <v>84</v>
      </c>
      <c r="E88" s="60" t="s">
        <v>158</v>
      </c>
      <c r="F88" s="46">
        <f t="shared" si="28"/>
        <v>3958749</v>
      </c>
      <c r="G88" s="46">
        <v>3958749</v>
      </c>
      <c r="H88" s="46">
        <v>2917991</v>
      </c>
      <c r="I88" s="46">
        <v>316600</v>
      </c>
      <c r="J88" s="52"/>
      <c r="K88" s="46">
        <f t="shared" si="29"/>
        <v>183500</v>
      </c>
      <c r="L88" s="46">
        <v>8500</v>
      </c>
      <c r="M88" s="46"/>
      <c r="N88" s="46"/>
      <c r="O88" s="46">
        <v>175000</v>
      </c>
      <c r="P88" s="61">
        <v>100000</v>
      </c>
      <c r="Q88" s="61">
        <v>100000</v>
      </c>
      <c r="R88" s="55">
        <f t="shared" si="30"/>
        <v>4142249</v>
      </c>
      <c r="S88" s="30"/>
      <c r="T88" s="30"/>
    </row>
    <row r="89" spans="1:20" ht="12.75">
      <c r="A89" s="58">
        <v>110202</v>
      </c>
      <c r="B89" s="59">
        <v>2414070</v>
      </c>
      <c r="C89" s="59">
        <v>4070</v>
      </c>
      <c r="D89" s="59" t="s">
        <v>84</v>
      </c>
      <c r="E89" s="60" t="s">
        <v>159</v>
      </c>
      <c r="F89" s="46">
        <f t="shared" si="28"/>
        <v>545335</v>
      </c>
      <c r="G89" s="46">
        <v>545335</v>
      </c>
      <c r="H89" s="46">
        <v>352160</v>
      </c>
      <c r="I89" s="46">
        <v>73000</v>
      </c>
      <c r="J89" s="52"/>
      <c r="K89" s="46">
        <f t="shared" si="29"/>
        <v>4800</v>
      </c>
      <c r="L89" s="46">
        <v>4800</v>
      </c>
      <c r="M89" s="46"/>
      <c r="N89" s="46"/>
      <c r="O89" s="46"/>
      <c r="P89" s="61"/>
      <c r="Q89" s="61"/>
      <c r="R89" s="55">
        <f t="shared" si="30"/>
        <v>550135</v>
      </c>
      <c r="S89" s="30"/>
      <c r="T89" s="30"/>
    </row>
    <row r="90" spans="1:20" ht="25.5">
      <c r="A90" s="116">
        <v>110204</v>
      </c>
      <c r="B90" s="117">
        <v>2414090</v>
      </c>
      <c r="C90" s="117">
        <v>4090</v>
      </c>
      <c r="D90" s="117" t="s">
        <v>85</v>
      </c>
      <c r="E90" s="118" t="s">
        <v>160</v>
      </c>
      <c r="F90" s="51">
        <f t="shared" si="28"/>
        <v>1904621</v>
      </c>
      <c r="G90" s="51">
        <v>1904621</v>
      </c>
      <c r="H90" s="51">
        <v>963706</v>
      </c>
      <c r="I90" s="51">
        <v>452500</v>
      </c>
      <c r="J90" s="119"/>
      <c r="K90" s="51">
        <f t="shared" si="29"/>
        <v>133600</v>
      </c>
      <c r="L90" s="51">
        <v>113600</v>
      </c>
      <c r="M90" s="51">
        <v>7000</v>
      </c>
      <c r="N90" s="51"/>
      <c r="O90" s="51">
        <v>20000</v>
      </c>
      <c r="P90" s="120">
        <v>20000</v>
      </c>
      <c r="Q90" s="120">
        <v>20000</v>
      </c>
      <c r="R90" s="121">
        <f t="shared" si="30"/>
        <v>2038221</v>
      </c>
      <c r="S90" s="30"/>
      <c r="T90" s="30"/>
    </row>
    <row r="91" spans="1:20" ht="12.75">
      <c r="A91" s="79">
        <v>110205</v>
      </c>
      <c r="B91" s="65">
        <v>2414100</v>
      </c>
      <c r="C91" s="65">
        <v>4100</v>
      </c>
      <c r="D91" s="65" t="s">
        <v>79</v>
      </c>
      <c r="E91" s="45" t="s">
        <v>161</v>
      </c>
      <c r="F91" s="46">
        <f t="shared" si="28"/>
        <v>3782288</v>
      </c>
      <c r="G91" s="46">
        <v>3782288</v>
      </c>
      <c r="H91" s="46">
        <v>2940481</v>
      </c>
      <c r="I91" s="46">
        <v>151100</v>
      </c>
      <c r="J91" s="46"/>
      <c r="K91" s="46">
        <f t="shared" si="29"/>
        <v>91000</v>
      </c>
      <c r="L91" s="46">
        <v>71000</v>
      </c>
      <c r="M91" s="46">
        <v>37000</v>
      </c>
      <c r="N91" s="46"/>
      <c r="O91" s="46">
        <v>20000</v>
      </c>
      <c r="P91" s="61"/>
      <c r="Q91" s="61"/>
      <c r="R91" s="55">
        <f>F91+K91</f>
        <v>3873288</v>
      </c>
      <c r="S91" s="30"/>
      <c r="T91" s="30"/>
    </row>
    <row r="92" spans="1:20" ht="13.5" thickBot="1">
      <c r="A92" s="116">
        <v>110502</v>
      </c>
      <c r="B92" s="117">
        <v>2414200</v>
      </c>
      <c r="C92" s="117">
        <v>4200</v>
      </c>
      <c r="D92" s="117" t="s">
        <v>86</v>
      </c>
      <c r="E92" s="118" t="s">
        <v>162</v>
      </c>
      <c r="F92" s="51">
        <f t="shared" si="28"/>
        <v>330945</v>
      </c>
      <c r="G92" s="51">
        <v>330945</v>
      </c>
      <c r="H92" s="51">
        <v>221840</v>
      </c>
      <c r="I92" s="119">
        <v>19400</v>
      </c>
      <c r="J92" s="119"/>
      <c r="K92" s="51">
        <f t="shared" si="29"/>
        <v>0</v>
      </c>
      <c r="L92" s="51"/>
      <c r="M92" s="51"/>
      <c r="N92" s="51"/>
      <c r="O92" s="51"/>
      <c r="P92" s="120"/>
      <c r="Q92" s="120"/>
      <c r="R92" s="121">
        <f>F92+K92</f>
        <v>330945</v>
      </c>
      <c r="S92" s="30"/>
      <c r="T92" s="30"/>
    </row>
    <row r="93" spans="1:20" s="25" customFormat="1" ht="13.5" thickBot="1">
      <c r="A93" s="140">
        <v>53</v>
      </c>
      <c r="B93" s="141"/>
      <c r="C93" s="141"/>
      <c r="D93" s="141"/>
      <c r="E93" s="113" t="s">
        <v>169</v>
      </c>
      <c r="F93" s="114">
        <f>F94</f>
        <v>0</v>
      </c>
      <c r="G93" s="114">
        <f aca="true" t="shared" si="31" ref="G93:Q94">G94</f>
        <v>0</v>
      </c>
      <c r="H93" s="114">
        <f t="shared" si="31"/>
        <v>0</v>
      </c>
      <c r="I93" s="114">
        <f t="shared" si="31"/>
        <v>0</v>
      </c>
      <c r="J93" s="114">
        <f t="shared" si="31"/>
        <v>0</v>
      </c>
      <c r="K93" s="114">
        <f t="shared" si="31"/>
        <v>31500</v>
      </c>
      <c r="L93" s="114">
        <f t="shared" si="31"/>
        <v>0</v>
      </c>
      <c r="M93" s="114">
        <f t="shared" si="31"/>
        <v>0</v>
      </c>
      <c r="N93" s="114">
        <f t="shared" si="31"/>
        <v>0</v>
      </c>
      <c r="O93" s="114">
        <f t="shared" si="31"/>
        <v>31500</v>
      </c>
      <c r="P93" s="114">
        <f t="shared" si="31"/>
        <v>31500</v>
      </c>
      <c r="Q93" s="114">
        <f t="shared" si="31"/>
        <v>31500</v>
      </c>
      <c r="R93" s="142">
        <f t="shared" si="30"/>
        <v>31500</v>
      </c>
      <c r="S93" s="26"/>
      <c r="T93" s="26"/>
    </row>
    <row r="94" spans="1:20" s="25" customFormat="1" ht="12.75">
      <c r="A94" s="138">
        <v>160000</v>
      </c>
      <c r="B94" s="139"/>
      <c r="C94" s="139"/>
      <c r="D94" s="139"/>
      <c r="E94" s="108"/>
      <c r="F94" s="109">
        <f>F95</f>
        <v>0</v>
      </c>
      <c r="G94" s="109">
        <f t="shared" si="31"/>
        <v>0</v>
      </c>
      <c r="H94" s="109">
        <f t="shared" si="31"/>
        <v>0</v>
      </c>
      <c r="I94" s="109">
        <f t="shared" si="31"/>
        <v>0</v>
      </c>
      <c r="J94" s="109">
        <f t="shared" si="31"/>
        <v>0</v>
      </c>
      <c r="K94" s="109">
        <f t="shared" si="31"/>
        <v>31500</v>
      </c>
      <c r="L94" s="109">
        <f t="shared" si="31"/>
        <v>0</v>
      </c>
      <c r="M94" s="109">
        <f t="shared" si="31"/>
        <v>0</v>
      </c>
      <c r="N94" s="109">
        <f t="shared" si="31"/>
        <v>0</v>
      </c>
      <c r="O94" s="109">
        <f t="shared" si="31"/>
        <v>31500</v>
      </c>
      <c r="P94" s="109">
        <f t="shared" si="31"/>
        <v>31500</v>
      </c>
      <c r="Q94" s="109">
        <f t="shared" si="31"/>
        <v>31500</v>
      </c>
      <c r="R94" s="110">
        <f t="shared" si="30"/>
        <v>31500</v>
      </c>
      <c r="S94" s="26"/>
      <c r="T94" s="26"/>
    </row>
    <row r="95" spans="1:20" s="21" customFormat="1" ht="25.5" customHeight="1" thickBot="1">
      <c r="A95" s="79">
        <v>160903</v>
      </c>
      <c r="B95" s="65">
        <v>5317330</v>
      </c>
      <c r="C95" s="65">
        <v>7330</v>
      </c>
      <c r="D95" s="65">
        <v>421</v>
      </c>
      <c r="E95" s="45" t="s">
        <v>182</v>
      </c>
      <c r="F95" s="46">
        <f>G95+J95</f>
        <v>0</v>
      </c>
      <c r="G95" s="46"/>
      <c r="H95" s="46"/>
      <c r="I95" s="46"/>
      <c r="J95" s="46"/>
      <c r="K95" s="46">
        <f>L95+O95</f>
        <v>31500</v>
      </c>
      <c r="L95" s="46"/>
      <c r="M95" s="46"/>
      <c r="N95" s="46"/>
      <c r="O95" s="46">
        <v>31500</v>
      </c>
      <c r="P95" s="61">
        <v>31500</v>
      </c>
      <c r="Q95" s="61">
        <v>31500</v>
      </c>
      <c r="R95" s="55">
        <f t="shared" si="30"/>
        <v>31500</v>
      </c>
      <c r="S95" s="26"/>
      <c r="T95" s="26"/>
    </row>
    <row r="96" spans="1:20" s="24" customFormat="1" ht="13.5" thickBot="1">
      <c r="A96" s="111">
        <v>76</v>
      </c>
      <c r="B96" s="112"/>
      <c r="C96" s="112"/>
      <c r="D96" s="112"/>
      <c r="E96" s="113" t="s">
        <v>12</v>
      </c>
      <c r="F96" s="114">
        <f aca="true" t="shared" si="32" ref="F96:Q96">F97</f>
        <v>5229839</v>
      </c>
      <c r="G96" s="114">
        <f t="shared" si="32"/>
        <v>5229839</v>
      </c>
      <c r="H96" s="114">
        <f t="shared" si="32"/>
        <v>0</v>
      </c>
      <c r="I96" s="114">
        <f t="shared" si="32"/>
        <v>0</v>
      </c>
      <c r="J96" s="114">
        <f t="shared" si="32"/>
        <v>0</v>
      </c>
      <c r="K96" s="114">
        <f t="shared" si="32"/>
        <v>0</v>
      </c>
      <c r="L96" s="114">
        <f t="shared" si="32"/>
        <v>0</v>
      </c>
      <c r="M96" s="114">
        <f t="shared" si="32"/>
        <v>0</v>
      </c>
      <c r="N96" s="114">
        <f t="shared" si="32"/>
        <v>0</v>
      </c>
      <c r="O96" s="114">
        <f t="shared" si="32"/>
        <v>0</v>
      </c>
      <c r="P96" s="114">
        <f t="shared" si="32"/>
        <v>0</v>
      </c>
      <c r="Q96" s="114">
        <f t="shared" si="32"/>
        <v>0</v>
      </c>
      <c r="R96" s="115">
        <f t="shared" si="30"/>
        <v>5229839</v>
      </c>
      <c r="S96" s="30"/>
      <c r="T96" s="30"/>
    </row>
    <row r="97" spans="1:20" s="25" customFormat="1" ht="12.75">
      <c r="A97" s="106">
        <v>250000</v>
      </c>
      <c r="B97" s="107"/>
      <c r="C97" s="107"/>
      <c r="D97" s="107"/>
      <c r="E97" s="108"/>
      <c r="F97" s="109">
        <f>F98+F100+F99</f>
        <v>5229839</v>
      </c>
      <c r="G97" s="109">
        <f aca="true" t="shared" si="33" ref="G97:R97">G98+G100+G99</f>
        <v>5229839</v>
      </c>
      <c r="H97" s="109">
        <f t="shared" si="33"/>
        <v>0</v>
      </c>
      <c r="I97" s="109">
        <f t="shared" si="33"/>
        <v>0</v>
      </c>
      <c r="J97" s="109">
        <f t="shared" si="33"/>
        <v>0</v>
      </c>
      <c r="K97" s="109">
        <f t="shared" si="33"/>
        <v>0</v>
      </c>
      <c r="L97" s="109">
        <f t="shared" si="33"/>
        <v>0</v>
      </c>
      <c r="M97" s="109">
        <f t="shared" si="33"/>
        <v>0</v>
      </c>
      <c r="N97" s="109">
        <f t="shared" si="33"/>
        <v>0</v>
      </c>
      <c r="O97" s="109">
        <f t="shared" si="33"/>
        <v>0</v>
      </c>
      <c r="P97" s="109">
        <f t="shared" si="33"/>
        <v>0</v>
      </c>
      <c r="Q97" s="109">
        <f t="shared" si="33"/>
        <v>0</v>
      </c>
      <c r="R97" s="110">
        <f t="shared" si="33"/>
        <v>5229839</v>
      </c>
      <c r="S97" s="31"/>
      <c r="T97" s="32"/>
    </row>
    <row r="98" spans="1:20" ht="12.75">
      <c r="A98" s="58">
        <v>250315</v>
      </c>
      <c r="B98" s="59">
        <v>7618700</v>
      </c>
      <c r="C98" s="59">
        <v>8700</v>
      </c>
      <c r="D98" s="59" t="s">
        <v>87</v>
      </c>
      <c r="E98" s="45" t="s">
        <v>184</v>
      </c>
      <c r="F98" s="46">
        <f>G98+J98</f>
        <v>2386708</v>
      </c>
      <c r="G98" s="46">
        <f>4886708-2500000</f>
        <v>2386708</v>
      </c>
      <c r="H98" s="46"/>
      <c r="I98" s="46"/>
      <c r="J98" s="46"/>
      <c r="K98" s="52">
        <f>L98+O98</f>
        <v>0</v>
      </c>
      <c r="L98" s="53"/>
      <c r="M98" s="46"/>
      <c r="N98" s="53"/>
      <c r="O98" s="53"/>
      <c r="P98" s="54"/>
      <c r="Q98" s="54"/>
      <c r="R98" s="55">
        <f t="shared" si="30"/>
        <v>2386708</v>
      </c>
      <c r="S98" s="30"/>
      <c r="T98" s="30"/>
    </row>
    <row r="99" spans="1:20" ht="12.75">
      <c r="A99" s="58">
        <v>250380</v>
      </c>
      <c r="B99" s="59">
        <v>7618800</v>
      </c>
      <c r="C99" s="59">
        <v>8800</v>
      </c>
      <c r="D99" s="59" t="s">
        <v>87</v>
      </c>
      <c r="E99" s="45" t="s">
        <v>183</v>
      </c>
      <c r="F99" s="46">
        <f>G99+J99</f>
        <v>2500000</v>
      </c>
      <c r="G99" s="46">
        <v>2500000</v>
      </c>
      <c r="H99" s="46"/>
      <c r="I99" s="46"/>
      <c r="J99" s="46"/>
      <c r="K99" s="52">
        <f>L99+O99</f>
        <v>0</v>
      </c>
      <c r="L99" s="53"/>
      <c r="M99" s="46"/>
      <c r="N99" s="53"/>
      <c r="O99" s="53"/>
      <c r="P99" s="54"/>
      <c r="Q99" s="54"/>
      <c r="R99" s="55">
        <f t="shared" si="30"/>
        <v>2500000</v>
      </c>
      <c r="S99" s="30"/>
      <c r="T99" s="30"/>
    </row>
    <row r="100" spans="1:20" s="21" customFormat="1" ht="13.5" thickBot="1">
      <c r="A100" s="66">
        <v>250102</v>
      </c>
      <c r="B100" s="44">
        <v>7618010</v>
      </c>
      <c r="C100" s="44">
        <v>8010</v>
      </c>
      <c r="D100" s="44" t="s">
        <v>77</v>
      </c>
      <c r="E100" s="45" t="s">
        <v>26</v>
      </c>
      <c r="F100" s="46">
        <f>G100+J100</f>
        <v>343131</v>
      </c>
      <c r="G100" s="46">
        <f>1202963+65000+14100+2200-51132-890000</f>
        <v>343131</v>
      </c>
      <c r="H100" s="46"/>
      <c r="I100" s="46"/>
      <c r="J100" s="46"/>
      <c r="K100" s="46">
        <f>L100+O100</f>
        <v>0</v>
      </c>
      <c r="L100" s="46"/>
      <c r="M100" s="46"/>
      <c r="N100" s="46"/>
      <c r="O100" s="46"/>
      <c r="P100" s="61"/>
      <c r="Q100" s="61"/>
      <c r="R100" s="95">
        <f t="shared" si="30"/>
        <v>343131</v>
      </c>
      <c r="S100" s="26"/>
      <c r="T100" s="26"/>
    </row>
    <row r="101" spans="1:20" ht="13.5" thickBot="1">
      <c r="A101" s="67"/>
      <c r="B101" s="68"/>
      <c r="C101" s="68"/>
      <c r="D101" s="68"/>
      <c r="E101" s="12" t="s">
        <v>7</v>
      </c>
      <c r="F101" s="16">
        <f aca="true" t="shared" si="34" ref="F101:R101">F12+F40+F51+F85+F96+F18+F93</f>
        <v>269875166</v>
      </c>
      <c r="G101" s="16">
        <f t="shared" si="34"/>
        <v>269875166</v>
      </c>
      <c r="H101" s="16">
        <f t="shared" si="34"/>
        <v>56046019</v>
      </c>
      <c r="I101" s="16">
        <f t="shared" si="34"/>
        <v>9476928</v>
      </c>
      <c r="J101" s="16">
        <f t="shared" si="34"/>
        <v>0</v>
      </c>
      <c r="K101" s="16">
        <f t="shared" si="34"/>
        <v>2563200</v>
      </c>
      <c r="L101" s="16">
        <f t="shared" si="34"/>
        <v>1804700</v>
      </c>
      <c r="M101" s="16">
        <f t="shared" si="34"/>
        <v>104000</v>
      </c>
      <c r="N101" s="16">
        <f t="shared" si="34"/>
        <v>4000</v>
      </c>
      <c r="O101" s="16">
        <f t="shared" si="34"/>
        <v>758500</v>
      </c>
      <c r="P101" s="16">
        <f t="shared" si="34"/>
        <v>633500</v>
      </c>
      <c r="Q101" s="16">
        <f t="shared" si="34"/>
        <v>633500</v>
      </c>
      <c r="R101" s="103">
        <f t="shared" si="34"/>
        <v>272438366</v>
      </c>
      <c r="S101" s="13"/>
      <c r="T101" s="7"/>
    </row>
    <row r="102" spans="4:20" ht="12.75">
      <c r="D102" s="33"/>
      <c r="E102" s="34"/>
      <c r="F102" s="35"/>
      <c r="G102" s="35"/>
      <c r="H102" s="35"/>
      <c r="I102" s="35"/>
      <c r="J102" s="35"/>
      <c r="K102" s="35"/>
      <c r="L102" s="35"/>
      <c r="M102" s="35"/>
      <c r="N102" s="35"/>
      <c r="O102" s="35"/>
      <c r="P102" s="35"/>
      <c r="Q102" s="35"/>
      <c r="R102" s="35"/>
      <c r="S102" s="35"/>
      <c r="T102" s="35"/>
    </row>
    <row r="103" spans="4:20" ht="9" customHeight="1">
      <c r="D103" s="33"/>
      <c r="E103" s="34"/>
      <c r="F103" s="35"/>
      <c r="G103" s="35"/>
      <c r="H103" s="35"/>
      <c r="I103" s="35"/>
      <c r="J103" s="35"/>
      <c r="K103" s="35"/>
      <c r="L103" s="35"/>
      <c r="M103" s="35"/>
      <c r="N103" s="35"/>
      <c r="O103" s="35"/>
      <c r="P103" s="35"/>
      <c r="Q103" s="35"/>
      <c r="R103" s="35"/>
      <c r="S103" s="35"/>
      <c r="T103" s="35"/>
    </row>
    <row r="104" spans="4:20" s="9" customFormat="1" ht="36.75" customHeight="1">
      <c r="D104" s="15"/>
      <c r="E104" s="160"/>
      <c r="F104" s="160"/>
      <c r="G104" s="17"/>
      <c r="H104" s="8"/>
      <c r="I104" s="8"/>
      <c r="J104" s="8"/>
      <c r="K104" s="8"/>
      <c r="L104" s="36"/>
      <c r="M104" s="28"/>
      <c r="N104" s="6"/>
      <c r="O104" s="8"/>
      <c r="P104" s="8"/>
      <c r="Q104" s="8"/>
      <c r="R104" s="8"/>
      <c r="S104" s="8"/>
      <c r="T104" s="8"/>
    </row>
    <row r="105" spans="4:20" ht="12.75">
      <c r="D105" s="33"/>
      <c r="E105" s="34" t="s">
        <v>65</v>
      </c>
      <c r="F105" s="35">
        <f>F101+Q101+'[2]Лист1'!$O$18</f>
        <v>270558100</v>
      </c>
      <c r="G105" s="35"/>
      <c r="H105" s="35"/>
      <c r="I105" s="35"/>
      <c r="J105" s="35"/>
      <c r="K105" s="35">
        <f>K101-Q101+'[2]Лист1'!$P$18</f>
        <v>1929700</v>
      </c>
      <c r="L105" s="35"/>
      <c r="M105" s="35"/>
      <c r="N105" s="35"/>
      <c r="O105" s="35"/>
      <c r="P105" s="35"/>
      <c r="Q105" s="35"/>
      <c r="R105" s="35"/>
      <c r="S105" s="35"/>
      <c r="T105" s="35"/>
    </row>
    <row r="106" spans="4:20" ht="12.75">
      <c r="D106" s="33"/>
      <c r="E106" s="34" t="s">
        <v>64</v>
      </c>
      <c r="F106" s="35">
        <f>'[1]дод.1'!$D$52</f>
        <v>270558100</v>
      </c>
      <c r="G106" s="35"/>
      <c r="H106" s="35"/>
      <c r="I106" s="35"/>
      <c r="J106" s="35"/>
      <c r="K106" s="35">
        <f>'[1]дод.1'!$E$52</f>
        <v>1929700</v>
      </c>
      <c r="L106" s="35"/>
      <c r="M106" s="35"/>
      <c r="N106" s="35"/>
      <c r="O106" s="35"/>
      <c r="P106" s="35"/>
      <c r="Q106" s="35"/>
      <c r="R106" s="35"/>
      <c r="S106" s="35"/>
      <c r="T106" s="35"/>
    </row>
    <row r="107" spans="6:7" ht="12.75">
      <c r="F107" s="28"/>
      <c r="G107" s="28"/>
    </row>
    <row r="108" spans="6:18" ht="12.75">
      <c r="F108" s="28"/>
      <c r="G108" s="28"/>
      <c r="H108" s="28"/>
      <c r="I108" s="28"/>
      <c r="J108" s="28"/>
      <c r="K108" s="28"/>
      <c r="L108" s="28"/>
      <c r="M108" s="28"/>
      <c r="N108" s="28"/>
      <c r="O108" s="28"/>
      <c r="P108" s="28"/>
      <c r="Q108" s="28"/>
      <c r="R108" s="41"/>
    </row>
    <row r="109" spans="5:11" ht="12.75">
      <c r="E109" s="20" t="s">
        <v>94</v>
      </c>
      <c r="F109" s="28">
        <f>F105-F106</f>
        <v>0</v>
      </c>
      <c r="G109" s="28"/>
      <c r="K109" s="28">
        <f>K105-K106</f>
        <v>0</v>
      </c>
    </row>
    <row r="110" spans="6:7" ht="12.75">
      <c r="F110" s="28"/>
      <c r="G110" s="28"/>
    </row>
    <row r="111" spans="5:11" ht="12.75">
      <c r="E111" s="42"/>
      <c r="F111" s="28">
        <f>F53+F55+F56+F57+F58+F59+F60+F61+F62+F63+F64+F65+F66+F67+F68+F69+F70+F71+F72+F73+F74+F75+F78+F83+F84+F22+O95+F23+F76</f>
        <v>142775200</v>
      </c>
      <c r="G111" s="28"/>
      <c r="H111" s="21" t="s">
        <v>67</v>
      </c>
      <c r="K111" s="28"/>
    </row>
    <row r="112" spans="6:17" ht="12.75">
      <c r="F112" s="28">
        <f>'[1]дод.1'!$C$40+'[1]дод.1'!$C$41+'[1]дод.1'!$C$43+'[1]дод.1'!$C$46+'[1]дод.1'!$C$47+'[1]дод.1'!$C$48+'[1]дод.1'!$C$49+'[1]дод.1'!$C$50+'[1]дод.1'!$C$51</f>
        <v>142775200</v>
      </c>
      <c r="G112" s="28"/>
      <c r="H112" s="37" t="s">
        <v>93</v>
      </c>
      <c r="Q112" s="28"/>
    </row>
    <row r="113" spans="6:18" ht="12.75">
      <c r="F113" s="28">
        <f>F111-F112</f>
        <v>0</v>
      </c>
      <c r="G113" s="28"/>
      <c r="H113" s="28"/>
      <c r="I113" s="28"/>
      <c r="J113" s="28"/>
      <c r="K113" s="28"/>
      <c r="L113" s="28"/>
      <c r="M113" s="28"/>
      <c r="N113" s="28"/>
      <c r="O113" s="28"/>
      <c r="P113" s="28"/>
      <c r="Q113" s="28"/>
      <c r="R113" s="41"/>
    </row>
    <row r="115" spans="6:18" ht="12.75">
      <c r="F115" s="28"/>
      <c r="G115" s="28"/>
      <c r="R115" s="41"/>
    </row>
    <row r="116" spans="7:9" ht="12.75">
      <c r="G116" s="28"/>
      <c r="I116" s="28"/>
    </row>
    <row r="117" spans="6:7" ht="12.75">
      <c r="F117" s="28"/>
      <c r="G117" s="28"/>
    </row>
    <row r="119" ht="12.75">
      <c r="F119" s="28">
        <f>F12+F25+F26+F27+F29+F31+F32+F34+F36+F38+F39+F50+F77+F79+F80+F81+F82+F85</f>
        <v>23671759</v>
      </c>
    </row>
    <row r="120" spans="6:7" ht="12.75">
      <c r="F120" s="28"/>
      <c r="G120" s="28"/>
    </row>
  </sheetData>
  <sheetProtection/>
  <autoFilter ref="R2:R120"/>
  <mergeCells count="24">
    <mergeCell ref="P9:Q9"/>
    <mergeCell ref="P10:P11"/>
    <mergeCell ref="H9:I10"/>
    <mergeCell ref="J9:J11"/>
    <mergeCell ref="K9:K11"/>
    <mergeCell ref="L9:L11"/>
    <mergeCell ref="B8:B11"/>
    <mergeCell ref="E104:F104"/>
    <mergeCell ref="M9:N10"/>
    <mergeCell ref="O9:O11"/>
    <mergeCell ref="F9:F11"/>
    <mergeCell ref="G9:G11"/>
    <mergeCell ref="E8:E11"/>
    <mergeCell ref="C8:C11"/>
    <mergeCell ref="E7:O7"/>
    <mergeCell ref="R8:R11"/>
    <mergeCell ref="O2:R2"/>
    <mergeCell ref="O4:R4"/>
    <mergeCell ref="A6:R6"/>
    <mergeCell ref="N3:R3"/>
    <mergeCell ref="A8:A11"/>
    <mergeCell ref="D8:D11"/>
    <mergeCell ref="F8:J8"/>
    <mergeCell ref="K8:Q8"/>
  </mergeCells>
  <printOptions/>
  <pageMargins left="0.17" right="0.16" top="0.18" bottom="0.18" header="0.17" footer="0.18"/>
  <pageSetup horizontalDpi="600" verticalDpi="600" orientation="landscape" paperSize="9" scale="79" r:id="rId1"/>
  <rowBreaks count="4" manualBreakCount="4">
    <brk id="34" max="17" man="1"/>
    <brk id="53" max="17" man="1"/>
    <brk id="84" max="17" man="1"/>
    <brk id="101" max="15" man="1"/>
  </rowBreaks>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NoName</dc:creator>
  <cp:keywords/>
  <dc:description/>
  <cp:lastModifiedBy>Администратор</cp:lastModifiedBy>
  <cp:lastPrinted>2016-12-28T13:15:48Z</cp:lastPrinted>
  <dcterms:created xsi:type="dcterms:W3CDTF">2001-12-27T08:06:54Z</dcterms:created>
  <dcterms:modified xsi:type="dcterms:W3CDTF">2016-12-28T13:18:04Z</dcterms:modified>
  <cp:category/>
  <cp:version/>
  <cp:contentType/>
  <cp:contentStatus/>
</cp:coreProperties>
</file>